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390" yWindow="525" windowWidth="14970" windowHeight="7110" tabRatio="819" activeTab="8"/>
  </bookViews>
  <sheets>
    <sheet name="Unique" sheetId="60" r:id="rId1"/>
    <sheet name="SUBTOTAL" sheetId="1" r:id="rId2"/>
    <sheet name="VLookup (2)" sheetId="2" r:id="rId3"/>
    <sheet name="HLookup (2)" sheetId="3" r:id="rId4"/>
    <sheet name="REPLACE" sheetId="4" r:id="rId5"/>
    <sheet name="Trim" sheetId="5" r:id="rId6"/>
    <sheet name="CompoundIF" sheetId="6" r:id="rId7"/>
    <sheet name="Stacked Bar Chart" sheetId="61" r:id="rId8"/>
    <sheet name="Main_Page" sheetId="7" r:id="rId9"/>
    <sheet name="Basic" sheetId="8" r:id="rId10"/>
    <sheet name="AND,NOT" sheetId="9" r:id="rId11"/>
    <sheet name="Nested_IF" sheetId="10" r:id="rId12"/>
    <sheet name="IF" sheetId="11" r:id="rId13"/>
    <sheet name="Countif" sheetId="12" r:id="rId14"/>
    <sheet name="Sheet15" sheetId="13" r:id="rId15"/>
    <sheet name="Custom Number Format" sheetId="14" r:id="rId16"/>
    <sheet name="PROPER" sheetId="59" r:id="rId17"/>
    <sheet name="convert" sheetId="57" r:id="rId18"/>
    <sheet name="Group &amp; UnGroup Sheets" sheetId="15" r:id="rId19"/>
    <sheet name="Area3" sheetId="16" r:id="rId20"/>
    <sheet name="Area2" sheetId="17" r:id="rId21"/>
    <sheet name="Area1" sheetId="18" r:id="rId22"/>
    <sheet name="Consolidate" sheetId="19" r:id="rId23"/>
    <sheet name="Concatenation" sheetId="20" r:id="rId24"/>
    <sheet name="Sheet2" sheetId="21" r:id="rId25"/>
    <sheet name="Sheet3" sheetId="22" r:id="rId26"/>
    <sheet name="Relative_and_Absolute_Reference" sheetId="23" r:id="rId27"/>
    <sheet name="SUMIF" sheetId="24" r:id="rId28"/>
    <sheet name="RANK" sheetId="56" r:id="rId29"/>
    <sheet name="Conditional Formating" sheetId="25" r:id="rId30"/>
    <sheet name="Precedents and Dependents" sheetId="26" r:id="rId31"/>
    <sheet name="Sheet1" sheetId="27" r:id="rId32"/>
    <sheet name="Nested_Functions" sheetId="28" r:id="rId33"/>
    <sheet name="Time Sheet" sheetId="29" r:id="rId34"/>
    <sheet name="Using the entire row" sheetId="58" r:id="rId35"/>
    <sheet name="DATE" sheetId="30" r:id="rId36"/>
    <sheet name="Annual Sales" sheetId="31" r:id="rId37"/>
    <sheet name="Bonuses" sheetId="32" r:id="rId38"/>
    <sheet name="Projected" sheetId="33" r:id="rId39"/>
    <sheet name="Pivottable" sheetId="34" r:id="rId40"/>
    <sheet name="COUNTA" sheetId="35" r:id="rId41"/>
    <sheet name="COUNTBLANK" sheetId="36" r:id="rId42"/>
    <sheet name="COUNTIF Wildcard" sheetId="37" r:id="rId43"/>
    <sheet name="COUNTIF Range" sheetId="38" r:id="rId44"/>
    <sheet name="Sub Total" sheetId="39" r:id="rId45"/>
    <sheet name="Sheet5" sheetId="40" r:id="rId46"/>
    <sheet name="SearchandFind" sheetId="41" r:id="rId47"/>
    <sheet name="TEXT FUNCTION" sheetId="42" r:id="rId48"/>
    <sheet name="TIME FUNCTION" sheetId="43" r:id="rId49"/>
    <sheet name="countifs" sheetId="44" r:id="rId50"/>
    <sheet name="DCount" sheetId="55" r:id="rId51"/>
    <sheet name="DAverage" sheetId="54" r:id="rId52"/>
    <sheet name="DMAX" sheetId="53" r:id="rId53"/>
    <sheet name="DSUM" sheetId="52" r:id="rId54"/>
    <sheet name="SumIfs" sheetId="45" r:id="rId55"/>
    <sheet name="Types of Excel Formula Error" sheetId="46" r:id="rId56"/>
    <sheet name="EDATE" sheetId="47" r:id="rId57"/>
    <sheet name="EOMONTH" sheetId="48" r:id="rId58"/>
    <sheet name=" WEEKDAY" sheetId="49" r:id="rId59"/>
    <sheet name="WORKDAY            " sheetId="50" r:id="rId60"/>
  </sheets>
  <externalReferences>
    <externalReference r:id="rId61"/>
    <externalReference r:id="rId62"/>
    <externalReference r:id="rId63"/>
  </externalReferences>
  <definedNames>
    <definedName name="_xlnm._FilterDatabase" localSheetId="6" hidden="1">CompoundIF!$A$1:$E$248</definedName>
    <definedName name="_xlnm._FilterDatabase" localSheetId="0" hidden="1">Unique!$B:$B</definedName>
    <definedName name="Database1.accdb" localSheetId="12" hidden="1">IF!#REF!</definedName>
    <definedName name="Dates">OFFSET([2]Dynamic!$A$2,0,0,COUNTA([2]Dynamic!$A$1:$A$65536)-1,1)</definedName>
    <definedName name="East">'Annual Sales'!$B$2:$E$2</definedName>
    <definedName name="ee" localSheetId="4" hidden="1">{"FirstQ",#N/A,FALSE,"Budget2000";"SecondQ",#N/A,FALSE,"Budget2000";"Summary",#N/A,FALSE,"Budget2000"}</definedName>
    <definedName name="ee" localSheetId="5" hidden="1">{"FirstQ",#N/A,FALSE,"Budget2000";"SecondQ",#N/A,FALSE,"Budget2000";"Summary",#N/A,FALSE,"Budget2000"}</definedName>
    <definedName name="ee" localSheetId="0" hidden="1">{"FirstQ",#N/A,FALSE,"Budget2000";"SecondQ",#N/A,FALSE,"Budget2000";"Summary",#N/A,FALSE,"Budget2000"}</definedName>
    <definedName name="ee" hidden="1">{"FirstQ",#N/A,FALSE,"Budget2000";"SecondQ",#N/A,FALSE,"Budget2000";"Summary",#N/A,FALSE,"Budget2000"}</definedName>
    <definedName name="Excel_Formula_Error.html_NAME_Error_1" localSheetId="55">'Types of Excel Formula Error'!$B$3:$C$9</definedName>
    <definedName name="FirstQuarter">'Annual Sales'!$B$2:$B$5</definedName>
    <definedName name="ForthQuarter">'Annual Sales'!$E$2:$E$5</definedName>
    <definedName name="k" localSheetId="4" hidden="1">{"FirstQ",#N/A,FALSE,"Budget2000";"SecondQ",#N/A,FALSE,"Budget2000";"Summary",#N/A,FALSE,"Budget2000"}</definedName>
    <definedName name="k" localSheetId="5" hidden="1">{"FirstQ",#N/A,FALSE,"Budget2000";"SecondQ",#N/A,FALSE,"Budget2000";"Summary",#N/A,FALSE,"Budget2000"}</definedName>
    <definedName name="k" localSheetId="0" hidden="1">{"FirstQ",#N/A,FALSE,"Budget2000";"SecondQ",#N/A,FALSE,"Budget2000";"Summary",#N/A,FALSE,"Budget2000"}</definedName>
    <definedName name="k" hidden="1">{"FirstQ",#N/A,FALSE,"Budget2000";"SecondQ",#N/A,FALSE,"Budget2000";"Summary",#N/A,FALSE,"Budget2000"}</definedName>
    <definedName name="North">'Annual Sales'!$B$4:$E$4</definedName>
    <definedName name="_xlnm.Print_Titles" localSheetId="39">Pivottable!$A$1:$IV$1</definedName>
    <definedName name="q" localSheetId="4" hidden="1">{"FirstQ",#N/A,FALSE,"Budget2000";"SecondQ",#N/A,FALSE,"Budget2000";"Summary",#N/A,FALSE,"Budget2000"}</definedName>
    <definedName name="q" localSheetId="5" hidden="1">{"FirstQ",#N/A,FALSE,"Budget2000";"SecondQ",#N/A,FALSE,"Budget2000";"Summary",#N/A,FALSE,"Budget2000"}</definedName>
    <definedName name="q" localSheetId="0" hidden="1">{"FirstQ",#N/A,FALSE,"Budget2000";"SecondQ",#N/A,FALSE,"Budget2000";"Summary",#N/A,FALSE,"Budget2000"}</definedName>
    <definedName name="q" hidden="1">{"FirstQ",#N/A,FALSE,"Budget2000";"SecondQ",#N/A,FALSE,"Budget2000";"Summary",#N/A,FALSE,"Budget2000"}</definedName>
    <definedName name="RateTable" localSheetId="4">[1]Lookups!$A$2:$B$8</definedName>
    <definedName name="RateTable" localSheetId="5">[1]Lookups!$A$2:$B$8</definedName>
    <definedName name="RateTable" localSheetId="0">[3]Lookups!$A$2:$B$8</definedName>
    <definedName name="RateTable">#REF!</definedName>
    <definedName name="RegionalTax">[3]NestedVlookup!$N$2:$V$8</definedName>
    <definedName name="rr" localSheetId="4" hidden="1">{"FirstQ",#N/A,FALSE,"Budget2000";"SecondQ",#N/A,FALSE,"Budget2000"}</definedName>
    <definedName name="rr" localSheetId="5" hidden="1">{"FirstQ",#N/A,FALSE,"Budget2000";"SecondQ",#N/A,FALSE,"Budget2000"}</definedName>
    <definedName name="rr" localSheetId="0" hidden="1">{"FirstQ",#N/A,FALSE,"Budget2000";"SecondQ",#N/A,FALSE,"Budget2000"}</definedName>
    <definedName name="rr" hidden="1">{"FirstQ",#N/A,FALSE,"Budget2000";"SecondQ",#N/A,FALSE,"Budget2000"}</definedName>
    <definedName name="rrr" localSheetId="4" hidden="1">{"AllDetail",#N/A,FALSE,"Research Budget";"1stQuarter",#N/A,FALSE,"Research Budget";"2nd Quarter",#N/A,FALSE,"Research Budget";"Summary",#N/A,FALSE,"Research Budget"}</definedName>
    <definedName name="rrr" localSheetId="5" hidden="1">{"AllDetail",#N/A,FALSE,"Research Budget";"1stQuarter",#N/A,FALSE,"Research Budget";"2nd Quarter",#N/A,FALSE,"Research Budget";"Summary",#N/A,FALSE,"Research Budget"}</definedName>
    <definedName name="rrr" localSheetId="0" hidden="1">{"AllDetail",#N/A,FALSE,"Research Budget";"1stQuarter",#N/A,FALSE,"Research Budget";"2nd Quarter",#N/A,FALSE,"Research Budget";"Summary",#N/A,FALSE,"Research Budget"}</definedName>
    <definedName name="rrr" hidden="1">{"AllDetail",#N/A,FALSE,"Research Budget";"1stQuarter",#N/A,FALSE,"Research Budget";"2nd Quarter",#N/A,FALSE,"Research Budget";"Summary",#N/A,FALSE,"Research Budget"}</definedName>
    <definedName name="Sales">OFFSET([2]Dynamic!$B$2,0,0,COUNTA([2]Dynamic!$B$1:$B$65536)-1,1)</definedName>
    <definedName name="SecondQuarter">'Annual Sales'!$C$2:$C$5</definedName>
    <definedName name="South">'Annual Sales'!$B$5:$E$5</definedName>
    <definedName name="StateRegions">[3]NestedVlookup!$K$2:$L$52</definedName>
    <definedName name="TaxDepTable">#REF!</definedName>
    <definedName name="ThirdQuarter">'Annual Sales'!$D$2:$D$5</definedName>
    <definedName name="West">'Annual Sales'!$B$3:$E$3</definedName>
    <definedName name="wrn.AllData." localSheetId="4" hidden="1">{"FirstQ",#N/A,FALSE,"Budget2000";"SecondQ",#N/A,FALSE,"Budget2000";"Summary",#N/A,FALSE,"Budget2000"}</definedName>
    <definedName name="wrn.AllData." localSheetId="5" hidden="1">{"FirstQ",#N/A,FALSE,"Budget2000";"SecondQ",#N/A,FALSE,"Budget2000";"Summary",#N/A,FALSE,"Budget2000"}</definedName>
    <definedName name="wrn.AllData." localSheetId="0" hidden="1">{"FirstQ",#N/A,FALSE,"Budget2000";"SecondQ",#N/A,FALSE,"Budget2000";"Summary",#N/A,FALSE,"Budget2000"}</definedName>
    <definedName name="wrn.AllData." hidden="1">{"FirstQ",#N/A,FALSE,"Budget2000";"SecondQ",#N/A,FALSE,"Budget2000";"Summary",#N/A,FALSE,"Budget2000"}</definedName>
    <definedName name="wrn.FirstHalf." localSheetId="4" hidden="1">{"FirstQ",#N/A,FALSE,"Budget2000";"SecondQ",#N/A,FALSE,"Budget2000"}</definedName>
    <definedName name="wrn.FirstHalf." localSheetId="5" hidden="1">{"FirstQ",#N/A,FALSE,"Budget2000";"SecondQ",#N/A,FALSE,"Budget2000"}</definedName>
    <definedName name="wrn.FirstHalf." localSheetId="0" hidden="1">{"FirstQ",#N/A,FALSE,"Budget2000";"SecondQ",#N/A,FALSE,"Budget2000"}</definedName>
    <definedName name="wrn.FirstHalf." hidden="1">{"FirstQ",#N/A,FALSE,"Budget2000";"SecondQ",#N/A,FALSE,"Budget2000"}</definedName>
    <definedName name="x" localSheetId="4" hidden="1">{"FirstQ",#N/A,FALSE,"Budget2000";"SecondQ",#N/A,FALSE,"Budget2000";"Summary",#N/A,FALSE,"Budget2000"}</definedName>
    <definedName name="x" localSheetId="5" hidden="1">{"FirstQ",#N/A,FALSE,"Budget2000";"SecondQ",#N/A,FALSE,"Budget2000";"Summary",#N/A,FALSE,"Budget2000"}</definedName>
    <definedName name="x" localSheetId="0" hidden="1">{"FirstQ",#N/A,FALSE,"Budget2000";"SecondQ",#N/A,FALSE,"Budget2000";"Summary",#N/A,FALSE,"Budget2000"}</definedName>
    <definedName name="x" hidden="1">{"FirstQ",#N/A,FALSE,"Budget2000";"SecondQ",#N/A,FALSE,"Budget2000";"Summary",#N/A,FALSE,"Budget2000"}</definedName>
    <definedName name="xxxxxxxxxxxxxxxxxxx" localSheetId="4" hidden="1">{"AllDetail",#N/A,FALSE,"Research Budget";"1stQuarter",#N/A,FALSE,"Research Budget";"2nd Quarter",#N/A,FALSE,"Research Budget";"Summary",#N/A,FALSE,"Research Budget"}</definedName>
    <definedName name="xxxxxxxxxxxxxxxxxxx" localSheetId="5" hidden="1">{"AllDetail",#N/A,FALSE,"Research Budget";"1stQuarter",#N/A,FALSE,"Research Budget";"2nd Quarter",#N/A,FALSE,"Research Budget";"Summary",#N/A,FALSE,"Research Budget"}</definedName>
    <definedName name="xxxxxxxxxxxxxxxxxxx" localSheetId="0" hidden="1">{"AllDetail",#N/A,FALSE,"Research Budget";"1stQuarter",#N/A,FALSE,"Research Budget";"2nd Quarter",#N/A,FALSE,"Research Budget";"Summary",#N/A,FALSE,"Research Budget"}</definedName>
    <definedName name="xxxxxxxxxxxxxxxxxxx" hidden="1">{"AllDetail",#N/A,FALSE,"Research Budget";"1stQuarter",#N/A,FALSE,"Research Budget";"2nd Quarter",#N/A,FALSE,"Research Budget";"Summary",#N/A,FALSE,"Research Budget"}</definedName>
    <definedName name="Z_1160E4AC_8571_486A_A17E_602326FDD676_.wvu.FilterData" localSheetId="6" hidden="1">CompoundIF!$A$1:$E$248</definedName>
    <definedName name="Z_1160E4AC_8571_486A_A17E_602326FDD676_.wvu.PrintTitles" localSheetId="39" hidden="1">Pivottable!$A$1:$IV$1</definedName>
    <definedName name="Z_145BDBF5_1F15_4A28_870E_0A9DFCC9AE60_.wvu.FilterData" localSheetId="6" hidden="1">CompoundIF!$A$1:$E$248</definedName>
    <definedName name="Z_145BDBF5_1F15_4A28_870E_0A9DFCC9AE60_.wvu.PrintTitles" localSheetId="39" hidden="1">Pivottable!$A$1:$IV$1</definedName>
    <definedName name="Z_145BDBF5_1F15_4A28_870E_0A9DFCC9AE60_.wvu.Rows" localSheetId="44" hidden="1">'Sub Total'!$2:$4,'Sub Total'!$6:$7,'Sub Total'!$9:$11,'Sub Total'!$13:$15,'Sub Total'!$17:$19,'Sub Total'!$21:$23,'Sub Total'!$25:$27,'Sub Total'!$29:$29,'Sub Total'!$31:$33,'Sub Total'!$35:$36,'Sub Total'!$38:$40,'Sub Total'!$42:$44,'Sub Total'!$46:$47,'Sub Total'!$49:$50</definedName>
    <definedName name="Z_32E1B1E0_F29A_4FB3_9E7F_F78F245BC75E_.wvu.FilterData" localSheetId="6" hidden="1">CompoundIF!$A$1:$E$248</definedName>
    <definedName name="Z_32E1B1E0_F29A_4FB3_9E7F_F78F245BC75E_.wvu.FilterData" localSheetId="0" hidden="1">Unique!$B$1:$G$687</definedName>
    <definedName name="Z_32E1B1E0_F29A_4FB3_9E7F_F78F245BC75E_.wvu.PrintArea" localSheetId="6" hidden="1">CompoundIF!$A$1:$E$248</definedName>
    <definedName name="Z_32E1B1E0_F29A_4FB3_9E7F_F78F245BC75E_.wvu.PrintArea" localSheetId="0" hidden="1">Unique!$B$1:$G$687</definedName>
    <definedName name="Z_32E1B1E0_F29A_4FB3_9E7F_F78F245BC75E_.wvu.PrintTitles" localSheetId="6" hidden="1">CompoundIF!$1:$1</definedName>
    <definedName name="Z_32E1B1E0_F29A_4FB3_9E7F_F78F245BC75E_.wvu.PrintTitles" localSheetId="0" hidden="1">Unique!$1:$1</definedName>
  </definedNames>
  <calcPr calcId="145621"/>
  <customWorkbookViews>
    <customWorkbookView name="sda" guid="{1160E4AC-8571-486A-A17E-602326FDD676}" maximized="1" xWindow="1" yWindow="1" windowWidth="1024" windowHeight="538" tabRatio="819" activeSheetId="7"/>
    <customWorkbookView name="webtronixs - Personal View" guid="{145BDBF5-1F15-4A28-870E-0A9DFCC9AE60}" mergeInterval="0" personalView="1" maximized="1" windowWidth="1362" windowHeight="543" tabRatio="819" activeSheetId="8"/>
  </customWorkbookViews>
</workbook>
</file>

<file path=xl/calcChain.xml><?xml version="1.0" encoding="utf-8"?>
<calcChain xmlns="http://schemas.openxmlformats.org/spreadsheetml/2006/main">
  <c r="E687" i="60" l="1"/>
  <c r="E686" i="60"/>
  <c r="E685" i="60"/>
  <c r="E684" i="60"/>
  <c r="E683" i="60"/>
  <c r="E682" i="60"/>
  <c r="E681" i="60"/>
  <c r="E680" i="60"/>
  <c r="E679" i="60"/>
  <c r="E678" i="60"/>
  <c r="E677" i="60"/>
  <c r="E676" i="60"/>
  <c r="E675" i="60"/>
  <c r="E674" i="60"/>
  <c r="E673" i="60"/>
  <c r="E672" i="60"/>
  <c r="E671" i="60"/>
  <c r="E670" i="60"/>
  <c r="E669" i="60"/>
  <c r="E668" i="60"/>
  <c r="E667" i="60"/>
  <c r="E666" i="60"/>
  <c r="E665" i="60"/>
  <c r="E664" i="60"/>
  <c r="E663" i="60"/>
  <c r="E662" i="60"/>
  <c r="E661" i="60"/>
  <c r="E660" i="60"/>
  <c r="E659" i="60"/>
  <c r="E658" i="60"/>
  <c r="E657" i="60"/>
  <c r="E656" i="60"/>
  <c r="E655" i="60"/>
  <c r="E654" i="60"/>
  <c r="E653" i="60"/>
  <c r="E652" i="60"/>
  <c r="E651" i="60"/>
  <c r="E650" i="60"/>
  <c r="E649" i="60"/>
  <c r="E648" i="60"/>
  <c r="E647" i="60"/>
  <c r="E646" i="60"/>
  <c r="E645" i="60"/>
  <c r="E644" i="60"/>
  <c r="E643" i="60"/>
  <c r="E642" i="60"/>
  <c r="E641" i="60"/>
  <c r="E640" i="60"/>
  <c r="E639" i="60"/>
  <c r="E638" i="60"/>
  <c r="E637" i="60"/>
  <c r="E636" i="60"/>
  <c r="E635" i="60"/>
  <c r="E634" i="60"/>
  <c r="E633" i="60"/>
  <c r="E632" i="60"/>
  <c r="E631" i="60"/>
  <c r="E630" i="60"/>
  <c r="E629" i="60"/>
  <c r="E628" i="60"/>
  <c r="E627" i="60"/>
  <c r="E626" i="60"/>
  <c r="E625" i="60"/>
  <c r="E624" i="60"/>
  <c r="E623" i="60"/>
  <c r="E622" i="60"/>
  <c r="E621" i="60"/>
  <c r="E620" i="60"/>
  <c r="E619" i="60"/>
  <c r="E618" i="60"/>
  <c r="E617" i="60"/>
  <c r="E616" i="60"/>
  <c r="E615" i="60"/>
  <c r="E614" i="60"/>
  <c r="E613" i="60"/>
  <c r="E612" i="60"/>
  <c r="E611" i="60"/>
  <c r="E610" i="60"/>
  <c r="E609" i="60"/>
  <c r="E608" i="60"/>
  <c r="E607" i="60"/>
  <c r="E606" i="60"/>
  <c r="E605" i="60"/>
  <c r="E604" i="60"/>
  <c r="E603" i="60"/>
  <c r="E602" i="60"/>
  <c r="E601" i="60"/>
  <c r="E600" i="60"/>
  <c r="E599" i="60"/>
  <c r="E598" i="60"/>
  <c r="E597" i="60"/>
  <c r="E596" i="60"/>
  <c r="E595" i="60"/>
  <c r="E594" i="60"/>
  <c r="E593" i="60"/>
  <c r="E592" i="60"/>
  <c r="E591" i="60"/>
  <c r="E590" i="60"/>
  <c r="E589" i="60"/>
  <c r="E588" i="60"/>
  <c r="E587" i="60"/>
  <c r="E586" i="60"/>
  <c r="E585" i="60"/>
  <c r="E584" i="60"/>
  <c r="E583" i="60"/>
  <c r="E582" i="60"/>
  <c r="E581" i="60"/>
  <c r="E580" i="60"/>
  <c r="E579" i="60"/>
  <c r="E578" i="60"/>
  <c r="E577" i="60"/>
  <c r="E576" i="60"/>
  <c r="E575" i="60"/>
  <c r="E574" i="60"/>
  <c r="E573" i="60"/>
  <c r="E572" i="60"/>
  <c r="E571" i="60"/>
  <c r="E570" i="60"/>
  <c r="E569" i="60"/>
  <c r="E568" i="60"/>
  <c r="E567" i="60"/>
  <c r="E566" i="60"/>
  <c r="E565" i="60"/>
  <c r="E564" i="60"/>
  <c r="E563" i="60"/>
  <c r="E562" i="60"/>
  <c r="E561" i="60"/>
  <c r="E560" i="60"/>
  <c r="E559" i="60"/>
  <c r="E558" i="60"/>
  <c r="E557" i="60"/>
  <c r="E556" i="60"/>
  <c r="E555" i="60"/>
  <c r="E554" i="60"/>
  <c r="E553" i="60"/>
  <c r="E552" i="60"/>
  <c r="E551" i="60"/>
  <c r="E550" i="60"/>
  <c r="E549" i="60"/>
  <c r="E548" i="60"/>
  <c r="E547" i="60"/>
  <c r="E546" i="60"/>
  <c r="E545" i="60"/>
  <c r="E544" i="60"/>
  <c r="E543" i="60"/>
  <c r="E542" i="60"/>
  <c r="E541" i="60"/>
  <c r="E540" i="60"/>
  <c r="E539" i="60"/>
  <c r="E538" i="60"/>
  <c r="E537" i="60"/>
  <c r="E536" i="60"/>
  <c r="E535" i="60"/>
  <c r="E534" i="60"/>
  <c r="E533" i="60"/>
  <c r="E532" i="60"/>
  <c r="E531" i="60"/>
  <c r="E530" i="60"/>
  <c r="E529" i="60"/>
  <c r="E528" i="60"/>
  <c r="E527" i="60"/>
  <c r="E526" i="60"/>
  <c r="E525" i="60"/>
  <c r="E524" i="60"/>
  <c r="E523" i="60"/>
  <c r="E522" i="60"/>
  <c r="E521" i="60"/>
  <c r="E520" i="60"/>
  <c r="E519" i="60"/>
  <c r="E518" i="60"/>
  <c r="E517" i="60"/>
  <c r="E516" i="60"/>
  <c r="E515" i="60"/>
  <c r="E514" i="60"/>
  <c r="E513" i="60"/>
  <c r="E512" i="60"/>
  <c r="E511" i="60"/>
  <c r="E510" i="60"/>
  <c r="E509" i="60"/>
  <c r="E508" i="60"/>
  <c r="E507" i="60"/>
  <c r="E506" i="60"/>
  <c r="E505" i="60"/>
  <c r="E504" i="60"/>
  <c r="E503" i="60"/>
  <c r="E502" i="60"/>
  <c r="E501" i="60"/>
  <c r="E500" i="60"/>
  <c r="E499" i="60"/>
  <c r="E498" i="60"/>
  <c r="E497" i="60"/>
  <c r="E496" i="60"/>
  <c r="E495" i="60"/>
  <c r="E494" i="60"/>
  <c r="E493" i="60"/>
  <c r="E492" i="60"/>
  <c r="E491" i="60"/>
  <c r="E490" i="60"/>
  <c r="E489" i="60"/>
  <c r="E488" i="60"/>
  <c r="E487" i="60"/>
  <c r="E486" i="60"/>
  <c r="E485" i="60"/>
  <c r="E484" i="60"/>
  <c r="E483" i="60"/>
  <c r="E482" i="60"/>
  <c r="E481" i="60"/>
  <c r="E480" i="60"/>
  <c r="E479" i="60"/>
  <c r="E478" i="60"/>
  <c r="E477" i="60"/>
  <c r="E476" i="60"/>
  <c r="E475" i="60"/>
  <c r="E474" i="60"/>
  <c r="E473" i="60"/>
  <c r="E472" i="60"/>
  <c r="E471" i="60"/>
  <c r="E470" i="60"/>
  <c r="E469" i="60"/>
  <c r="E468" i="60"/>
  <c r="E467" i="60"/>
  <c r="E466" i="60"/>
  <c r="E465" i="60"/>
  <c r="E464" i="60"/>
  <c r="E463" i="60"/>
  <c r="E462" i="60"/>
  <c r="E461" i="60"/>
  <c r="E460" i="60"/>
  <c r="E459" i="60"/>
  <c r="E458" i="60"/>
  <c r="E457" i="60"/>
  <c r="E456" i="60"/>
  <c r="E455" i="60"/>
  <c r="E454" i="60"/>
  <c r="E453" i="60"/>
  <c r="E452" i="60"/>
  <c r="E451" i="60"/>
  <c r="E450" i="60"/>
  <c r="E449" i="60"/>
  <c r="E448" i="60"/>
  <c r="E447" i="60"/>
  <c r="E446" i="60"/>
  <c r="E445" i="60"/>
  <c r="E444" i="60"/>
  <c r="E443" i="60"/>
  <c r="E442" i="60"/>
  <c r="E441" i="60"/>
  <c r="E440" i="60"/>
  <c r="E439" i="60"/>
  <c r="E438" i="60"/>
  <c r="E437" i="60"/>
  <c r="E436" i="60"/>
  <c r="E435" i="60"/>
  <c r="E434" i="60"/>
  <c r="E433" i="60"/>
  <c r="E432" i="60"/>
  <c r="E431" i="60"/>
  <c r="E430" i="60"/>
  <c r="E429" i="60"/>
  <c r="E428" i="60"/>
  <c r="E427" i="60"/>
  <c r="E426" i="60"/>
  <c r="E425" i="60"/>
  <c r="E424" i="60"/>
  <c r="E423" i="60"/>
  <c r="E422" i="60"/>
  <c r="E421" i="60"/>
  <c r="E420" i="60"/>
  <c r="E419" i="60"/>
  <c r="E418" i="60"/>
  <c r="E417" i="60"/>
  <c r="E416" i="60"/>
  <c r="E415" i="60"/>
  <c r="E414" i="60"/>
  <c r="E413" i="60"/>
  <c r="E412" i="60"/>
  <c r="E411" i="60"/>
  <c r="E410" i="60"/>
  <c r="E409" i="60"/>
  <c r="E408" i="60"/>
  <c r="E407" i="60"/>
  <c r="E406" i="60"/>
  <c r="E405" i="60"/>
  <c r="E404" i="60"/>
  <c r="E403" i="60"/>
  <c r="E402" i="60"/>
  <c r="E401" i="60"/>
  <c r="E400" i="60"/>
  <c r="E399" i="60"/>
  <c r="E398" i="60"/>
  <c r="E397" i="60"/>
  <c r="E396" i="60"/>
  <c r="E395" i="60"/>
  <c r="E394" i="60"/>
  <c r="E393" i="60"/>
  <c r="E392" i="60"/>
  <c r="E391" i="60"/>
  <c r="E390" i="60"/>
  <c r="E389" i="60"/>
  <c r="E388" i="60"/>
  <c r="E387" i="60"/>
  <c r="E386" i="60"/>
  <c r="E385" i="60"/>
  <c r="E384" i="60"/>
  <c r="E383" i="60"/>
  <c r="E382" i="60"/>
  <c r="E381" i="60"/>
  <c r="E380" i="60"/>
  <c r="E379" i="60"/>
  <c r="E378" i="60"/>
  <c r="E377" i="60"/>
  <c r="E376" i="60"/>
  <c r="E375" i="60"/>
  <c r="E374" i="60"/>
  <c r="E373" i="60"/>
  <c r="E372" i="60"/>
  <c r="E371" i="60"/>
  <c r="E370" i="60"/>
  <c r="E369" i="60"/>
  <c r="E368" i="60"/>
  <c r="E367" i="60"/>
  <c r="E366" i="60"/>
  <c r="E365" i="60"/>
  <c r="E364" i="60"/>
  <c r="E363" i="60"/>
  <c r="E362" i="60"/>
  <c r="E361" i="60"/>
  <c r="E360" i="60"/>
  <c r="E359" i="60"/>
  <c r="E358" i="60"/>
  <c r="E357" i="60"/>
  <c r="E356" i="60"/>
  <c r="E355" i="60"/>
  <c r="E354" i="60"/>
  <c r="E353" i="60"/>
  <c r="E352" i="60"/>
  <c r="E351" i="60"/>
  <c r="E350" i="60"/>
  <c r="E349" i="60"/>
  <c r="E348" i="60"/>
  <c r="E347" i="60"/>
  <c r="E346" i="60"/>
  <c r="E345" i="60"/>
  <c r="E344" i="60"/>
  <c r="E343" i="60"/>
  <c r="E342" i="60"/>
  <c r="E341" i="60"/>
  <c r="E340" i="60"/>
  <c r="E339" i="60"/>
  <c r="E338" i="60"/>
  <c r="E337" i="60"/>
  <c r="E336" i="60"/>
  <c r="E335" i="60"/>
  <c r="E334" i="60"/>
  <c r="E333" i="60"/>
  <c r="E332" i="60"/>
  <c r="E331" i="60"/>
  <c r="E330" i="60"/>
  <c r="E329" i="60"/>
  <c r="E328" i="60"/>
  <c r="E327" i="60"/>
  <c r="E326" i="60"/>
  <c r="E325" i="60"/>
  <c r="E324" i="60"/>
  <c r="E323" i="60"/>
  <c r="E322" i="60"/>
  <c r="E321" i="60"/>
  <c r="E320" i="60"/>
  <c r="E319" i="60"/>
  <c r="E318" i="60"/>
  <c r="E317" i="60"/>
  <c r="E316" i="60"/>
  <c r="E315" i="60"/>
  <c r="E314" i="60"/>
  <c r="E313" i="60"/>
  <c r="E312" i="60"/>
  <c r="E311" i="60"/>
  <c r="E310" i="60"/>
  <c r="E309" i="60"/>
  <c r="E308" i="60"/>
  <c r="E307" i="60"/>
  <c r="E306" i="60"/>
  <c r="E305" i="60"/>
  <c r="E304" i="60"/>
  <c r="E303" i="60"/>
  <c r="E302" i="60"/>
  <c r="E301" i="60"/>
  <c r="E300" i="60"/>
  <c r="E299" i="60"/>
  <c r="E298" i="60"/>
  <c r="E297" i="60"/>
  <c r="E296" i="60"/>
  <c r="E295" i="60"/>
  <c r="E294" i="60"/>
  <c r="E293" i="60"/>
  <c r="E292" i="60"/>
  <c r="E291" i="60"/>
  <c r="E290" i="60"/>
  <c r="E289" i="60"/>
  <c r="E288" i="60"/>
  <c r="E287" i="60"/>
  <c r="E286" i="60"/>
  <c r="E285" i="60"/>
  <c r="E284" i="60"/>
  <c r="E283" i="60"/>
  <c r="E282" i="60"/>
  <c r="E281" i="60"/>
  <c r="E280" i="60"/>
  <c r="E279" i="60"/>
  <c r="E278" i="60"/>
  <c r="E277" i="60"/>
  <c r="E276" i="60"/>
  <c r="E275" i="60"/>
  <c r="E274" i="60"/>
  <c r="E273" i="60"/>
  <c r="E272" i="60"/>
  <c r="E271" i="60"/>
  <c r="E270" i="60"/>
  <c r="E269" i="60"/>
  <c r="E268" i="60"/>
  <c r="E267" i="60"/>
  <c r="E266" i="60"/>
  <c r="E265" i="60"/>
  <c r="E264" i="60"/>
  <c r="E263" i="60"/>
  <c r="E262" i="60"/>
  <c r="E261" i="60"/>
  <c r="E260" i="60"/>
  <c r="E259" i="60"/>
  <c r="E258" i="60"/>
  <c r="E257" i="60"/>
  <c r="E256" i="60"/>
  <c r="E255" i="60"/>
  <c r="E254" i="60"/>
  <c r="E253" i="60"/>
  <c r="E252" i="60"/>
  <c r="E251" i="60"/>
  <c r="E250" i="60"/>
  <c r="E249" i="60"/>
  <c r="E248" i="60"/>
  <c r="E247" i="60"/>
  <c r="E246" i="60"/>
  <c r="E245" i="60"/>
  <c r="E244" i="60"/>
  <c r="E243" i="60"/>
  <c r="E242" i="60"/>
  <c r="E241" i="60"/>
  <c r="E240" i="60"/>
  <c r="E239" i="60"/>
  <c r="E238" i="60"/>
  <c r="E237" i="60"/>
  <c r="E236" i="60"/>
  <c r="E235" i="60"/>
  <c r="E234" i="60"/>
  <c r="E233" i="60"/>
  <c r="E232" i="60"/>
  <c r="E231" i="60"/>
  <c r="E230" i="60"/>
  <c r="E229" i="60"/>
  <c r="E228" i="60"/>
  <c r="E227" i="60"/>
  <c r="E226" i="60"/>
  <c r="E225" i="60"/>
  <c r="E224" i="60"/>
  <c r="E223" i="60"/>
  <c r="E222" i="60"/>
  <c r="E221" i="60"/>
  <c r="E220" i="60"/>
  <c r="E219" i="60"/>
  <c r="E218" i="60"/>
  <c r="E217" i="60"/>
  <c r="E216" i="60"/>
  <c r="E215" i="60"/>
  <c r="E214" i="60"/>
  <c r="E213" i="60"/>
  <c r="E212" i="60"/>
  <c r="E211" i="60"/>
  <c r="E210" i="60"/>
  <c r="E209" i="60"/>
  <c r="E208" i="60"/>
  <c r="E207" i="60"/>
  <c r="E206" i="60"/>
  <c r="E205" i="60"/>
  <c r="E204" i="60"/>
  <c r="E203" i="60"/>
  <c r="E202" i="60"/>
  <c r="E201" i="60"/>
  <c r="E200" i="60"/>
  <c r="E199" i="60"/>
  <c r="E198" i="60"/>
  <c r="E197" i="60"/>
  <c r="E196" i="60"/>
  <c r="E195" i="60"/>
  <c r="E194" i="60"/>
  <c r="E193" i="60"/>
  <c r="E192" i="60"/>
  <c r="E191" i="60"/>
  <c r="E190" i="60"/>
  <c r="E189" i="60"/>
  <c r="E188" i="60"/>
  <c r="E187" i="60"/>
  <c r="E186" i="60"/>
  <c r="E185" i="60"/>
  <c r="E184" i="60"/>
  <c r="E183" i="60"/>
  <c r="E182" i="60"/>
  <c r="E181" i="60"/>
  <c r="E180" i="60"/>
  <c r="E179" i="60"/>
  <c r="E178" i="60"/>
  <c r="E177" i="60"/>
  <c r="E176" i="60"/>
  <c r="E175" i="60"/>
  <c r="E174" i="60"/>
  <c r="E173" i="60"/>
  <c r="E172" i="60"/>
  <c r="E171" i="60"/>
  <c r="E170" i="60"/>
  <c r="E169" i="60"/>
  <c r="E168" i="60"/>
  <c r="E167" i="60"/>
  <c r="E166" i="60"/>
  <c r="E165" i="60"/>
  <c r="E164" i="60"/>
  <c r="E163" i="60"/>
  <c r="E162" i="60"/>
  <c r="E161" i="60"/>
  <c r="E160" i="60"/>
  <c r="E159" i="60"/>
  <c r="E158" i="60"/>
  <c r="E157" i="60"/>
  <c r="E156" i="60"/>
  <c r="E155" i="60"/>
  <c r="E154" i="60"/>
  <c r="E153" i="60"/>
  <c r="E152" i="60"/>
  <c r="E151" i="60"/>
  <c r="E150" i="60"/>
  <c r="E149" i="60"/>
  <c r="E148" i="60"/>
  <c r="E147" i="60"/>
  <c r="E146" i="60"/>
  <c r="E145" i="60"/>
  <c r="E144" i="60"/>
  <c r="E143" i="60"/>
  <c r="E142" i="60"/>
  <c r="E141" i="60"/>
  <c r="E140" i="60"/>
  <c r="E139" i="60"/>
  <c r="E138" i="60"/>
  <c r="E137" i="60"/>
  <c r="E136" i="60"/>
  <c r="E135" i="60"/>
  <c r="E134" i="60"/>
  <c r="E133" i="60"/>
  <c r="E132" i="60"/>
  <c r="E131" i="60"/>
  <c r="E130" i="60"/>
  <c r="E129" i="60"/>
  <c r="E128" i="60"/>
  <c r="E127" i="60"/>
  <c r="E126" i="60"/>
  <c r="E125" i="60"/>
  <c r="E124" i="60"/>
  <c r="E123" i="60"/>
  <c r="E122" i="60"/>
  <c r="E121" i="60"/>
  <c r="E120" i="60"/>
  <c r="E119" i="60"/>
  <c r="E118" i="60"/>
  <c r="E117" i="60"/>
  <c r="E116" i="60"/>
  <c r="E115" i="60"/>
  <c r="E114" i="60"/>
  <c r="E113" i="60"/>
  <c r="E112" i="60"/>
  <c r="E111" i="60"/>
  <c r="E110" i="60"/>
  <c r="E109" i="60"/>
  <c r="E108" i="60"/>
  <c r="E107" i="60"/>
  <c r="E106" i="60"/>
  <c r="E105" i="60"/>
  <c r="E104" i="60"/>
  <c r="E103" i="60"/>
  <c r="E102" i="60"/>
  <c r="E101" i="60"/>
  <c r="E100" i="60"/>
  <c r="E99" i="60"/>
  <c r="E98" i="60"/>
  <c r="E97" i="60"/>
  <c r="E96" i="60"/>
  <c r="E95" i="60"/>
  <c r="E94" i="60"/>
  <c r="E93" i="60"/>
  <c r="E92" i="60"/>
  <c r="E91" i="60"/>
  <c r="E90" i="60"/>
  <c r="E89" i="60"/>
  <c r="E88" i="60"/>
  <c r="E87" i="60"/>
  <c r="E86" i="60"/>
  <c r="E85" i="60"/>
  <c r="E84" i="60"/>
  <c r="E83" i="60"/>
  <c r="E82" i="60"/>
  <c r="E81" i="60"/>
  <c r="E80" i="60"/>
  <c r="E79" i="60"/>
  <c r="E78" i="60"/>
  <c r="E77" i="60"/>
  <c r="E76" i="60"/>
  <c r="E75" i="60"/>
  <c r="E74" i="60"/>
  <c r="E73" i="60"/>
  <c r="E72" i="60"/>
  <c r="E71" i="60"/>
  <c r="E70" i="60"/>
  <c r="E69" i="60"/>
  <c r="E68" i="60"/>
  <c r="E67" i="60"/>
  <c r="E66" i="60"/>
  <c r="E65" i="60"/>
  <c r="E64" i="60"/>
  <c r="E63" i="60"/>
  <c r="E62" i="60"/>
  <c r="E61" i="60"/>
  <c r="E60" i="60"/>
  <c r="E59" i="60"/>
  <c r="E58" i="60"/>
  <c r="E57" i="60"/>
  <c r="E56" i="60"/>
  <c r="E55" i="60"/>
  <c r="E54" i="60"/>
  <c r="E53" i="60"/>
  <c r="E52" i="60"/>
  <c r="E51" i="60"/>
  <c r="E50" i="60"/>
  <c r="E49" i="60"/>
  <c r="E48" i="60"/>
  <c r="E47" i="60"/>
  <c r="E46" i="60"/>
  <c r="E45" i="60"/>
  <c r="E44" i="60"/>
  <c r="E43" i="60"/>
  <c r="E42" i="60"/>
  <c r="E41" i="60"/>
  <c r="E40" i="60"/>
  <c r="E39" i="60"/>
  <c r="E38" i="60"/>
  <c r="E37" i="60"/>
  <c r="E36" i="60"/>
  <c r="E35" i="60"/>
  <c r="E34" i="60"/>
  <c r="E33" i="60"/>
  <c r="E32" i="60"/>
  <c r="E31" i="60"/>
  <c r="E30" i="60"/>
  <c r="E29" i="60"/>
  <c r="E28" i="60"/>
  <c r="E27" i="60"/>
  <c r="E26" i="60"/>
  <c r="E25" i="60"/>
  <c r="E24" i="60"/>
  <c r="E23" i="60"/>
  <c r="E22" i="60"/>
  <c r="E21" i="60"/>
  <c r="E20" i="60"/>
  <c r="E19" i="60"/>
  <c r="E18" i="60"/>
  <c r="E17" i="60"/>
  <c r="E16" i="60"/>
  <c r="E15" i="60"/>
  <c r="E14" i="60"/>
  <c r="E13" i="60"/>
  <c r="E12" i="60"/>
  <c r="E11" i="60"/>
  <c r="E10" i="60"/>
  <c r="E9" i="60"/>
  <c r="E8" i="60"/>
  <c r="E7" i="60"/>
  <c r="E6" i="60"/>
  <c r="E5" i="60"/>
  <c r="E4" i="60"/>
  <c r="E3" i="60"/>
  <c r="E2" i="60"/>
  <c r="B3" i="59" l="1"/>
  <c r="B4" i="59"/>
  <c r="B5" i="59"/>
  <c r="B6" i="59"/>
  <c r="B2" i="59"/>
  <c r="H7" i="58"/>
  <c r="B11" i="57"/>
  <c r="E802" i="34" l="1"/>
  <c r="E801" i="34"/>
  <c r="E8" i="56" l="1"/>
  <c r="F7" i="24"/>
  <c r="F8" i="24"/>
  <c r="F9" i="24"/>
  <c r="F9" i="55" l="1"/>
  <c r="F9" i="54"/>
  <c r="F9" i="53"/>
  <c r="F9" i="52"/>
  <c r="I15" i="9" l="1"/>
  <c r="B10" i="11" l="1"/>
  <c r="B11" i="11"/>
  <c r="B12" i="11"/>
  <c r="B13" i="11"/>
  <c r="B9" i="11"/>
  <c r="D13" i="26"/>
  <c r="E13" i="26" s="1"/>
  <c r="D13" i="25"/>
  <c r="E9" i="25" s="1"/>
  <c r="E8" i="25" l="1"/>
  <c r="E14" i="25"/>
  <c r="E12" i="25"/>
  <c r="E7" i="25"/>
  <c r="E5" i="25"/>
  <c r="E11" i="25"/>
  <c r="E6" i="25"/>
  <c r="E15" i="25"/>
  <c r="E10" i="25"/>
  <c r="E8" i="26"/>
  <c r="E9" i="26"/>
  <c r="E14" i="26"/>
  <c r="E13" i="25"/>
  <c r="E5" i="26"/>
  <c r="E11" i="26"/>
  <c r="E15" i="26"/>
  <c r="E7" i="26"/>
  <c r="E12" i="26"/>
  <c r="E6" i="26"/>
  <c r="E10" i="26"/>
  <c r="B14" i="40"/>
  <c r="E7" i="50" l="1"/>
  <c r="B15" i="50"/>
  <c r="B14" i="50"/>
  <c r="B13" i="50"/>
  <c r="B12" i="50"/>
  <c r="B11" i="50"/>
  <c r="B10" i="50"/>
  <c r="B9" i="50"/>
  <c r="B8" i="50"/>
  <c r="B7" i="50"/>
  <c r="B6" i="50"/>
  <c r="B5" i="50"/>
  <c r="B4" i="50"/>
  <c r="B3" i="50"/>
  <c r="B2" i="50"/>
  <c r="B3" i="49"/>
  <c r="B4" i="49"/>
  <c r="B5" i="49"/>
  <c r="B6" i="49"/>
  <c r="B7" i="49"/>
  <c r="B8" i="49"/>
  <c r="B9" i="49"/>
  <c r="B10" i="49"/>
  <c r="B11" i="49"/>
  <c r="B12" i="49"/>
  <c r="B13" i="49"/>
  <c r="B14" i="49"/>
  <c r="B15" i="49"/>
  <c r="B2" i="49"/>
  <c r="B5" i="48"/>
  <c r="B4" i="48"/>
  <c r="B3" i="48"/>
  <c r="B2" i="48"/>
  <c r="B1" i="48"/>
  <c r="B5" i="47"/>
  <c r="B4" i="47"/>
  <c r="B3" i="47"/>
  <c r="B2" i="47"/>
  <c r="B1" i="47"/>
  <c r="D15" i="42"/>
  <c r="F16" i="45"/>
  <c r="F7" i="45" l="1"/>
  <c r="F9" i="44"/>
  <c r="B51" i="39"/>
  <c r="B48" i="39"/>
  <c r="B45" i="39"/>
  <c r="B41" i="39"/>
  <c r="B37" i="39"/>
  <c r="B34" i="39"/>
  <c r="B30" i="39"/>
  <c r="B28" i="39"/>
  <c r="B24" i="39"/>
  <c r="B20" i="39"/>
  <c r="B16" i="39"/>
  <c r="B12" i="39"/>
  <c r="B8" i="39"/>
  <c r="B5" i="39"/>
  <c r="F12" i="1"/>
  <c r="C13" i="2"/>
  <c r="D13" i="2"/>
  <c r="B9" i="3"/>
  <c r="C9" i="3"/>
  <c r="D9" i="3"/>
  <c r="E9" i="3"/>
  <c r="F9" i="3"/>
  <c r="G9" i="3"/>
  <c r="H9" i="3"/>
  <c r="I9" i="3"/>
  <c r="J9" i="3"/>
  <c r="K9" i="3"/>
  <c r="L9" i="3"/>
  <c r="M9" i="3"/>
  <c r="N9" i="3"/>
  <c r="B52" i="39" l="1"/>
  <c r="H12" i="41"/>
  <c r="B3" i="5"/>
  <c r="B4" i="5"/>
  <c r="B5" i="5"/>
  <c r="B6" i="5"/>
  <c r="B7" i="5"/>
  <c r="B8" i="5"/>
  <c r="B9" i="5"/>
  <c r="B10" i="5"/>
  <c r="B11" i="5"/>
  <c r="B12" i="5"/>
  <c r="B13" i="5"/>
  <c r="B2" i="5"/>
  <c r="E3" i="4"/>
  <c r="E4" i="4"/>
  <c r="E5" i="4"/>
  <c r="E2" i="4"/>
  <c r="H13" i="41"/>
  <c r="L7" i="35"/>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 i="6"/>
  <c r="C2" i="6"/>
  <c r="G2" i="6" s="1"/>
  <c r="C3" i="6"/>
  <c r="G3" i="6" s="1"/>
  <c r="C4" i="6"/>
  <c r="G4" i="6" s="1"/>
  <c r="C5" i="6"/>
  <c r="G5" i="6" s="1"/>
  <c r="C6" i="6"/>
  <c r="G6" i="6" s="1"/>
  <c r="C7" i="6"/>
  <c r="G7" i="6" s="1"/>
  <c r="C8" i="6"/>
  <c r="G8" i="6" s="1"/>
  <c r="C9" i="6"/>
  <c r="G9" i="6" s="1"/>
  <c r="C10" i="6"/>
  <c r="G10" i="6" s="1"/>
  <c r="C11" i="6"/>
  <c r="G11" i="6" s="1"/>
  <c r="C12" i="6"/>
  <c r="G12" i="6" s="1"/>
  <c r="C13" i="6"/>
  <c r="G13" i="6" s="1"/>
  <c r="C14" i="6"/>
  <c r="G14" i="6" s="1"/>
  <c r="C15" i="6"/>
  <c r="G15" i="6" s="1"/>
  <c r="C16" i="6"/>
  <c r="G16" i="6" s="1"/>
  <c r="C17" i="6"/>
  <c r="G17" i="6" s="1"/>
  <c r="C18" i="6"/>
  <c r="G18" i="6" s="1"/>
  <c r="C19" i="6"/>
  <c r="G19" i="6" s="1"/>
  <c r="C20" i="6"/>
  <c r="G20" i="6" s="1"/>
  <c r="C21" i="6"/>
  <c r="G21" i="6" s="1"/>
  <c r="C22" i="6"/>
  <c r="G22" i="6" s="1"/>
  <c r="C23" i="6"/>
  <c r="G23" i="6" s="1"/>
  <c r="C24" i="6"/>
  <c r="G24" i="6" s="1"/>
  <c r="C25" i="6"/>
  <c r="G25" i="6" s="1"/>
  <c r="C26" i="6"/>
  <c r="G26" i="6" s="1"/>
  <c r="C27" i="6"/>
  <c r="G27" i="6" s="1"/>
  <c r="C28" i="6"/>
  <c r="G28" i="6" s="1"/>
  <c r="C29" i="6"/>
  <c r="G29" i="6" s="1"/>
  <c r="C30" i="6"/>
  <c r="G30" i="6" s="1"/>
  <c r="C31" i="6"/>
  <c r="G31" i="6" s="1"/>
  <c r="C32" i="6"/>
  <c r="G32" i="6" s="1"/>
  <c r="C33" i="6"/>
  <c r="G33" i="6" s="1"/>
  <c r="C34" i="6"/>
  <c r="G34" i="6" s="1"/>
  <c r="C35" i="6"/>
  <c r="G35" i="6" s="1"/>
  <c r="C36" i="6"/>
  <c r="G36" i="6" s="1"/>
  <c r="C37" i="6"/>
  <c r="G37" i="6" s="1"/>
  <c r="C38" i="6"/>
  <c r="G38" i="6" s="1"/>
  <c r="C39" i="6"/>
  <c r="G39" i="6" s="1"/>
  <c r="C40" i="6"/>
  <c r="G40" i="6" s="1"/>
  <c r="C41" i="6"/>
  <c r="G41" i="6" s="1"/>
  <c r="C42" i="6"/>
  <c r="G42" i="6" s="1"/>
  <c r="C43" i="6"/>
  <c r="G43" i="6" s="1"/>
  <c r="C44" i="6"/>
  <c r="G44" i="6" s="1"/>
  <c r="C45" i="6"/>
  <c r="G45" i="6" s="1"/>
  <c r="C46" i="6"/>
  <c r="G46" i="6" s="1"/>
  <c r="C47" i="6"/>
  <c r="G47" i="6" s="1"/>
  <c r="C48" i="6"/>
  <c r="G48" i="6" s="1"/>
  <c r="C49" i="6"/>
  <c r="G49" i="6" s="1"/>
  <c r="C50" i="6"/>
  <c r="G50" i="6" s="1"/>
  <c r="C51" i="6"/>
  <c r="G51" i="6" s="1"/>
  <c r="C52" i="6"/>
  <c r="G52" i="6" s="1"/>
  <c r="C53" i="6"/>
  <c r="G53" i="6" s="1"/>
  <c r="C54" i="6"/>
  <c r="G54" i="6" s="1"/>
  <c r="C55" i="6"/>
  <c r="G55" i="6" s="1"/>
  <c r="C56" i="6"/>
  <c r="G56" i="6" s="1"/>
  <c r="C57" i="6"/>
  <c r="G57" i="6" s="1"/>
  <c r="C58" i="6"/>
  <c r="G58" i="6" s="1"/>
  <c r="C59" i="6"/>
  <c r="G59" i="6" s="1"/>
  <c r="C60" i="6"/>
  <c r="G60" i="6" s="1"/>
  <c r="C61" i="6"/>
  <c r="G61" i="6" s="1"/>
  <c r="C62" i="6"/>
  <c r="G62" i="6" s="1"/>
  <c r="C63" i="6"/>
  <c r="G63" i="6" s="1"/>
  <c r="C64" i="6"/>
  <c r="G64" i="6" s="1"/>
  <c r="C65" i="6"/>
  <c r="G65" i="6" s="1"/>
  <c r="C66" i="6"/>
  <c r="G66" i="6" s="1"/>
  <c r="C67" i="6"/>
  <c r="G67" i="6" s="1"/>
  <c r="C68" i="6"/>
  <c r="G68" i="6" s="1"/>
  <c r="C69" i="6"/>
  <c r="G69" i="6" s="1"/>
  <c r="C70" i="6"/>
  <c r="G70" i="6" s="1"/>
  <c r="C71" i="6"/>
  <c r="G71" i="6" s="1"/>
  <c r="C72" i="6"/>
  <c r="G72" i="6" s="1"/>
  <c r="C73" i="6"/>
  <c r="G73" i="6" s="1"/>
  <c r="C74" i="6"/>
  <c r="G74" i="6" s="1"/>
  <c r="C75" i="6"/>
  <c r="G75" i="6" s="1"/>
  <c r="C76" i="6"/>
  <c r="G76" i="6" s="1"/>
  <c r="C77" i="6"/>
  <c r="G77" i="6" s="1"/>
  <c r="C78" i="6"/>
  <c r="G78" i="6" s="1"/>
  <c r="C79" i="6"/>
  <c r="G79" i="6" s="1"/>
  <c r="C80" i="6"/>
  <c r="G80" i="6" s="1"/>
  <c r="C81" i="6"/>
  <c r="G81" i="6" s="1"/>
  <c r="C82" i="6"/>
  <c r="G82" i="6" s="1"/>
  <c r="C83" i="6"/>
  <c r="G83" i="6" s="1"/>
  <c r="C84" i="6"/>
  <c r="G84" i="6" s="1"/>
  <c r="C85" i="6"/>
  <c r="G85" i="6" s="1"/>
  <c r="C86" i="6"/>
  <c r="G86" i="6" s="1"/>
  <c r="C87" i="6"/>
  <c r="G87" i="6" s="1"/>
  <c r="C88" i="6"/>
  <c r="G88" i="6" s="1"/>
  <c r="C89" i="6"/>
  <c r="G89" i="6" s="1"/>
  <c r="C90" i="6"/>
  <c r="G90" i="6" s="1"/>
  <c r="C91" i="6"/>
  <c r="G91" i="6" s="1"/>
  <c r="C92" i="6"/>
  <c r="G92" i="6" s="1"/>
  <c r="C93" i="6"/>
  <c r="G93" i="6" s="1"/>
  <c r="C94" i="6"/>
  <c r="G94" i="6" s="1"/>
  <c r="C95" i="6"/>
  <c r="G95" i="6" s="1"/>
  <c r="C96" i="6"/>
  <c r="G96" i="6" s="1"/>
  <c r="C97" i="6"/>
  <c r="G97" i="6" s="1"/>
  <c r="C98" i="6"/>
  <c r="G98" i="6" s="1"/>
  <c r="C99" i="6"/>
  <c r="G99" i="6" s="1"/>
  <c r="C100" i="6"/>
  <c r="G100" i="6" s="1"/>
  <c r="C101" i="6"/>
  <c r="G101" i="6" s="1"/>
  <c r="C102" i="6"/>
  <c r="G102" i="6" s="1"/>
  <c r="C103" i="6"/>
  <c r="G103" i="6" s="1"/>
  <c r="C104" i="6"/>
  <c r="G104" i="6" s="1"/>
  <c r="C105" i="6"/>
  <c r="G105" i="6" s="1"/>
  <c r="C106" i="6"/>
  <c r="G106" i="6" s="1"/>
  <c r="C107" i="6"/>
  <c r="G107" i="6" s="1"/>
  <c r="C108" i="6"/>
  <c r="G108" i="6" s="1"/>
  <c r="C109" i="6"/>
  <c r="G109" i="6" s="1"/>
  <c r="C110" i="6"/>
  <c r="G110" i="6" s="1"/>
  <c r="C111" i="6"/>
  <c r="G111" i="6" s="1"/>
  <c r="C112" i="6"/>
  <c r="G112" i="6" s="1"/>
  <c r="C113" i="6"/>
  <c r="G113" i="6" s="1"/>
  <c r="C114" i="6"/>
  <c r="G114" i="6" s="1"/>
  <c r="C115" i="6"/>
  <c r="G115" i="6" s="1"/>
  <c r="C116" i="6"/>
  <c r="G116" i="6" s="1"/>
  <c r="C117" i="6"/>
  <c r="G117" i="6" s="1"/>
  <c r="C118" i="6"/>
  <c r="G118" i="6" s="1"/>
  <c r="C119" i="6"/>
  <c r="G119" i="6" s="1"/>
  <c r="C120" i="6"/>
  <c r="G120" i="6" s="1"/>
  <c r="C121" i="6"/>
  <c r="G121" i="6" s="1"/>
  <c r="C122" i="6"/>
  <c r="G122" i="6" s="1"/>
  <c r="C123" i="6"/>
  <c r="G123" i="6" s="1"/>
  <c r="C124" i="6"/>
  <c r="G124" i="6" s="1"/>
  <c r="C125" i="6"/>
  <c r="G125" i="6" s="1"/>
  <c r="C126" i="6"/>
  <c r="G126" i="6" s="1"/>
  <c r="C127" i="6"/>
  <c r="G127" i="6" s="1"/>
  <c r="C128" i="6"/>
  <c r="G128" i="6" s="1"/>
  <c r="C129" i="6"/>
  <c r="G129" i="6" s="1"/>
  <c r="C130" i="6"/>
  <c r="G130" i="6" s="1"/>
  <c r="C131" i="6"/>
  <c r="G131" i="6" s="1"/>
  <c r="C132" i="6"/>
  <c r="G132" i="6" s="1"/>
  <c r="C133" i="6"/>
  <c r="G133" i="6" s="1"/>
  <c r="C134" i="6"/>
  <c r="G134" i="6" s="1"/>
  <c r="C135" i="6"/>
  <c r="G135" i="6" s="1"/>
  <c r="C136" i="6"/>
  <c r="G136" i="6" s="1"/>
  <c r="C137" i="6"/>
  <c r="G137" i="6" s="1"/>
  <c r="C138" i="6"/>
  <c r="G138" i="6" s="1"/>
  <c r="C139" i="6"/>
  <c r="G139" i="6" s="1"/>
  <c r="C140" i="6"/>
  <c r="G140" i="6" s="1"/>
  <c r="C141" i="6"/>
  <c r="G141" i="6" s="1"/>
  <c r="C142" i="6"/>
  <c r="G142" i="6" s="1"/>
  <c r="C143" i="6"/>
  <c r="G143" i="6" s="1"/>
  <c r="C144" i="6"/>
  <c r="G144" i="6" s="1"/>
  <c r="C145" i="6"/>
  <c r="G145" i="6" s="1"/>
  <c r="C146" i="6"/>
  <c r="G146" i="6" s="1"/>
  <c r="C147" i="6"/>
  <c r="G147" i="6" s="1"/>
  <c r="C148" i="6"/>
  <c r="G148" i="6" s="1"/>
  <c r="C149" i="6"/>
  <c r="G149" i="6" s="1"/>
  <c r="C150" i="6"/>
  <c r="G150" i="6" s="1"/>
  <c r="C151" i="6"/>
  <c r="G151" i="6" s="1"/>
  <c r="C152" i="6"/>
  <c r="G152" i="6" s="1"/>
  <c r="C153" i="6"/>
  <c r="G153" i="6" s="1"/>
  <c r="C154" i="6"/>
  <c r="G154" i="6" s="1"/>
  <c r="C155" i="6"/>
  <c r="G155" i="6" s="1"/>
  <c r="C156" i="6"/>
  <c r="G156" i="6" s="1"/>
  <c r="C157" i="6"/>
  <c r="G157" i="6" s="1"/>
  <c r="C158" i="6"/>
  <c r="G158" i="6" s="1"/>
  <c r="C159" i="6"/>
  <c r="G159" i="6" s="1"/>
  <c r="C160" i="6"/>
  <c r="G160" i="6" s="1"/>
  <c r="C161" i="6"/>
  <c r="G161" i="6" s="1"/>
  <c r="C162" i="6"/>
  <c r="G162" i="6" s="1"/>
  <c r="C163" i="6"/>
  <c r="G163" i="6" s="1"/>
  <c r="C164" i="6"/>
  <c r="G164" i="6" s="1"/>
  <c r="C165" i="6"/>
  <c r="G165" i="6" s="1"/>
  <c r="C166" i="6"/>
  <c r="G166" i="6" s="1"/>
  <c r="C167" i="6"/>
  <c r="G167" i="6" s="1"/>
  <c r="C168" i="6"/>
  <c r="G168" i="6" s="1"/>
  <c r="C169" i="6"/>
  <c r="G169" i="6" s="1"/>
  <c r="C170" i="6"/>
  <c r="G170" i="6" s="1"/>
  <c r="C171" i="6"/>
  <c r="G171" i="6" s="1"/>
  <c r="C172" i="6"/>
  <c r="G172" i="6" s="1"/>
  <c r="C173" i="6"/>
  <c r="G173" i="6" s="1"/>
  <c r="C174" i="6"/>
  <c r="G174" i="6" s="1"/>
  <c r="C175" i="6"/>
  <c r="G175" i="6" s="1"/>
  <c r="C176" i="6"/>
  <c r="G176" i="6" s="1"/>
  <c r="C177" i="6"/>
  <c r="G177" i="6" s="1"/>
  <c r="C178" i="6"/>
  <c r="G178" i="6" s="1"/>
  <c r="C179" i="6"/>
  <c r="G179" i="6" s="1"/>
  <c r="C180" i="6"/>
  <c r="G180" i="6" s="1"/>
  <c r="C181" i="6"/>
  <c r="G181" i="6" s="1"/>
  <c r="C182" i="6"/>
  <c r="G182" i="6" s="1"/>
  <c r="C183" i="6"/>
  <c r="G183" i="6" s="1"/>
  <c r="C184" i="6"/>
  <c r="G184" i="6" s="1"/>
  <c r="C185" i="6"/>
  <c r="G185" i="6" s="1"/>
  <c r="C186" i="6"/>
  <c r="G186" i="6" s="1"/>
  <c r="C187" i="6"/>
  <c r="G187" i="6" s="1"/>
  <c r="C188" i="6"/>
  <c r="G188" i="6" s="1"/>
  <c r="C189" i="6"/>
  <c r="G189" i="6" s="1"/>
  <c r="C190" i="6"/>
  <c r="G190" i="6" s="1"/>
  <c r="C191" i="6"/>
  <c r="G191" i="6" s="1"/>
  <c r="C192" i="6"/>
  <c r="G192" i="6" s="1"/>
  <c r="C193" i="6"/>
  <c r="G193" i="6" s="1"/>
  <c r="C194" i="6"/>
  <c r="G194" i="6" s="1"/>
  <c r="C195" i="6"/>
  <c r="G195" i="6" s="1"/>
  <c r="C196" i="6"/>
  <c r="G196" i="6" s="1"/>
  <c r="C197" i="6"/>
  <c r="G197" i="6" s="1"/>
  <c r="C198" i="6"/>
  <c r="G198" i="6" s="1"/>
  <c r="C199" i="6"/>
  <c r="G199" i="6" s="1"/>
  <c r="C200" i="6"/>
  <c r="G200" i="6" s="1"/>
  <c r="C201" i="6"/>
  <c r="G201" i="6" s="1"/>
  <c r="C202" i="6"/>
  <c r="G202" i="6" s="1"/>
  <c r="C203" i="6"/>
  <c r="G203" i="6" s="1"/>
  <c r="C204" i="6"/>
  <c r="G204" i="6" s="1"/>
  <c r="C205" i="6"/>
  <c r="G205" i="6" s="1"/>
  <c r="C206" i="6"/>
  <c r="G206" i="6" s="1"/>
  <c r="C207" i="6"/>
  <c r="G207" i="6" s="1"/>
  <c r="C208" i="6"/>
  <c r="G208" i="6" s="1"/>
  <c r="C209" i="6"/>
  <c r="G209" i="6" s="1"/>
  <c r="C210" i="6"/>
  <c r="G210" i="6" s="1"/>
  <c r="C211" i="6"/>
  <c r="G211" i="6" s="1"/>
  <c r="C212" i="6"/>
  <c r="G212" i="6" s="1"/>
  <c r="C213" i="6"/>
  <c r="G213" i="6" s="1"/>
  <c r="C214" i="6"/>
  <c r="G214" i="6" s="1"/>
  <c r="C215" i="6"/>
  <c r="G215" i="6" s="1"/>
  <c r="C216" i="6"/>
  <c r="G216" i="6" s="1"/>
  <c r="C217" i="6"/>
  <c r="G217" i="6" s="1"/>
  <c r="C218" i="6"/>
  <c r="G218" i="6" s="1"/>
  <c r="C219" i="6"/>
  <c r="G219" i="6" s="1"/>
  <c r="C220" i="6"/>
  <c r="G220" i="6" s="1"/>
  <c r="C221" i="6"/>
  <c r="G221" i="6" s="1"/>
  <c r="C222" i="6"/>
  <c r="G222" i="6" s="1"/>
  <c r="C223" i="6"/>
  <c r="G223" i="6" s="1"/>
  <c r="C224" i="6"/>
  <c r="G224" i="6" s="1"/>
  <c r="C225" i="6"/>
  <c r="G225" i="6" s="1"/>
  <c r="C226" i="6"/>
  <c r="G226" i="6" s="1"/>
  <c r="C227" i="6"/>
  <c r="G227" i="6" s="1"/>
  <c r="C228" i="6"/>
  <c r="G228" i="6" s="1"/>
  <c r="C229" i="6"/>
  <c r="G229" i="6" s="1"/>
  <c r="C230" i="6"/>
  <c r="G230" i="6" s="1"/>
  <c r="C231" i="6"/>
  <c r="G231" i="6" s="1"/>
  <c r="C232" i="6"/>
  <c r="G232" i="6" s="1"/>
  <c r="C233" i="6"/>
  <c r="G233" i="6" s="1"/>
  <c r="C234" i="6"/>
  <c r="G234" i="6" s="1"/>
  <c r="C235" i="6"/>
  <c r="G235" i="6" s="1"/>
  <c r="C236" i="6"/>
  <c r="G236" i="6" s="1"/>
  <c r="C237" i="6"/>
  <c r="G237" i="6" s="1"/>
  <c r="C238" i="6"/>
  <c r="G238" i="6" s="1"/>
  <c r="C239" i="6"/>
  <c r="G239" i="6" s="1"/>
  <c r="C240" i="6"/>
  <c r="G240" i="6" s="1"/>
  <c r="C241" i="6"/>
  <c r="G241" i="6" s="1"/>
  <c r="C242" i="6"/>
  <c r="G242" i="6" s="1"/>
  <c r="C243" i="6"/>
  <c r="G243" i="6" s="1"/>
  <c r="C244" i="6"/>
  <c r="G244" i="6" s="1"/>
  <c r="C245" i="6"/>
  <c r="G245" i="6" s="1"/>
  <c r="C246" i="6"/>
  <c r="G246" i="6" s="1"/>
  <c r="C247" i="6"/>
  <c r="G247" i="6" s="1"/>
  <c r="C248" i="6"/>
  <c r="G248" i="6" s="1"/>
  <c r="E10" i="43" l="1"/>
  <c r="E9" i="43"/>
  <c r="E8" i="43"/>
  <c r="E7" i="43"/>
  <c r="E6" i="43"/>
  <c r="E5" i="43"/>
  <c r="E4" i="43"/>
  <c r="E3" i="43"/>
  <c r="E2" i="43"/>
  <c r="C10" i="42"/>
  <c r="D10" i="42" s="1"/>
  <c r="C9" i="42"/>
  <c r="D9" i="42" s="1"/>
  <c r="C8" i="42"/>
  <c r="D8" i="42" s="1"/>
  <c r="C7" i="42"/>
  <c r="D7" i="42" s="1"/>
  <c r="C6" i="42"/>
  <c r="D6" i="42" s="1"/>
  <c r="C5" i="42"/>
  <c r="D5" i="42" s="1"/>
  <c r="C4" i="42"/>
  <c r="D4" i="42" s="1"/>
  <c r="C3" i="42"/>
  <c r="D3" i="42" s="1"/>
  <c r="C2" i="42"/>
  <c r="D2" i="42" s="1"/>
  <c r="C1" i="41"/>
  <c r="D12" i="41"/>
  <c r="C12" i="41"/>
  <c r="B1" i="41"/>
  <c r="O11" i="29"/>
  <c r="O9" i="29"/>
  <c r="O7" i="29"/>
  <c r="B10" i="40"/>
  <c r="B11" i="40"/>
  <c r="A5" i="20"/>
  <c r="A7" i="20" s="1"/>
  <c r="B4" i="21"/>
  <c r="C3" i="9"/>
  <c r="C5" i="9"/>
  <c r="C6" i="9"/>
  <c r="C7" i="9"/>
  <c r="C8" i="9"/>
  <c r="C9" i="9"/>
  <c r="C2" i="9"/>
  <c r="I17" i="30"/>
  <c r="I15" i="30"/>
  <c r="I13" i="30"/>
  <c r="I12" i="30"/>
  <c r="I11" i="30"/>
  <c r="B6" i="21"/>
  <c r="B5" i="21"/>
  <c r="B12" i="38"/>
  <c r="A13" i="37"/>
  <c r="A12" i="37"/>
  <c r="A7" i="36"/>
  <c r="A7" i="35"/>
  <c r="H13" i="27"/>
  <c r="H6" i="27"/>
  <c r="B14" i="32"/>
  <c r="E7" i="33"/>
  <c r="D7" i="33"/>
  <c r="C7" i="33"/>
  <c r="B7" i="33"/>
  <c r="G5" i="33"/>
  <c r="G4" i="33"/>
  <c r="G3" i="33"/>
  <c r="G2" i="33"/>
  <c r="B4" i="32"/>
  <c r="B3" i="32"/>
  <c r="E7" i="31"/>
  <c r="D7" i="31"/>
  <c r="C7" i="31"/>
  <c r="B7" i="31"/>
  <c r="G5" i="31"/>
  <c r="G4" i="31"/>
  <c r="G3" i="31"/>
  <c r="G2" i="31"/>
  <c r="C2" i="30"/>
  <c r="K18" i="29"/>
  <c r="I18" i="29"/>
  <c r="G18" i="29"/>
  <c r="E18" i="29"/>
  <c r="C18" i="29"/>
  <c r="D13" i="29"/>
  <c r="K7" i="29"/>
  <c r="I7" i="29"/>
  <c r="G7" i="29"/>
  <c r="E7" i="29"/>
  <c r="C7" i="29"/>
  <c r="E5" i="28"/>
  <c r="E4" i="28"/>
  <c r="E3" i="28"/>
  <c r="E2" i="28"/>
  <c r="D4" i="23"/>
  <c r="D3" i="23"/>
  <c r="D2" i="23"/>
  <c r="G13" i="12"/>
  <c r="B6" i="11"/>
  <c r="B5" i="11"/>
  <c r="B4" i="11"/>
  <c r="B3" i="11"/>
  <c r="B2" i="11"/>
  <c r="B6" i="10"/>
  <c r="B5" i="10"/>
  <c r="B4" i="10"/>
  <c r="B3" i="10"/>
  <c r="B2" i="10"/>
  <c r="H15" i="8"/>
  <c r="H14" i="8"/>
  <c r="H13" i="8"/>
  <c r="H12" i="8"/>
  <c r="H11" i="8"/>
  <c r="B10" i="29" l="1"/>
  <c r="G7" i="31"/>
  <c r="B8" i="40"/>
  <c r="G7" i="33"/>
  <c r="J9" i="20"/>
</calcChain>
</file>

<file path=xl/connections.xml><?xml version="1.0" encoding="utf-8"?>
<connections xmlns="http://schemas.openxmlformats.org/spreadsheetml/2006/main">
  <connection id="1" name="Connection" type="4" refreshedVersion="4" background="1" saveData="1">
    <webPr sourceData="1" parsePre="1" consecutive="1" xl2000="1" url="http://www.excelfunctions.net/Excel-Formula-Error.html#NAME_Error" htmlTables="1" htmlFormat="all">
      <tables count="1">
        <x v="3"/>
      </tables>
    </webPr>
  </connection>
</connections>
</file>

<file path=xl/sharedStrings.xml><?xml version="1.0" encoding="utf-8"?>
<sst xmlns="http://schemas.openxmlformats.org/spreadsheetml/2006/main" count="5057" uniqueCount="825">
  <si>
    <t>AICT [Section 14: Data Handling 2 – Spreadsheets]</t>
  </si>
  <si>
    <t>Basic Functions</t>
  </si>
  <si>
    <t>Main Page</t>
  </si>
  <si>
    <t>Marks</t>
  </si>
  <si>
    <t>SUM</t>
  </si>
  <si>
    <t>AVERAGE</t>
  </si>
  <si>
    <t>COUNT</t>
  </si>
  <si>
    <t>MAX</t>
  </si>
  <si>
    <t>MIN</t>
  </si>
  <si>
    <t>BY:SAEM MASHHUD TARIQ</t>
  </si>
  <si>
    <t>Box1</t>
  </si>
  <si>
    <t>Box2</t>
  </si>
  <si>
    <t>Result</t>
  </si>
  <si>
    <t>Blue</t>
  </si>
  <si>
    <t>Red</t>
  </si>
  <si>
    <t>Yellow</t>
  </si>
  <si>
    <t>Grades</t>
  </si>
  <si>
    <t>Make</t>
  </si>
  <si>
    <t>Edition</t>
  </si>
  <si>
    <t>Acer</t>
  </si>
  <si>
    <t>Dell</t>
  </si>
  <si>
    <t>Toshiba</t>
  </si>
  <si>
    <t>Fajitsu</t>
  </si>
  <si>
    <t>Sony</t>
  </si>
  <si>
    <t>Count the same make type</t>
  </si>
  <si>
    <t>A</t>
  </si>
  <si>
    <t>B</t>
  </si>
  <si>
    <t>C</t>
  </si>
  <si>
    <t>D</t>
  </si>
  <si>
    <t>E</t>
  </si>
  <si>
    <t>GRADES</t>
  </si>
  <si>
    <t>Earning 1st month</t>
  </si>
  <si>
    <t>Earning 2nd month</t>
  </si>
  <si>
    <t>Earning 3rd month</t>
  </si>
  <si>
    <t>Total Earnings</t>
  </si>
  <si>
    <t>Values in RELATIVE CELL REFERENCE changes if you copy across the rows and columns</t>
  </si>
  <si>
    <t>Values in ABSOLUTE CELL REFERENCE do not change if you copy across the rows and columns</t>
  </si>
  <si>
    <t>NAMES</t>
  </si>
  <si>
    <t>POINTS EARNED</t>
  </si>
  <si>
    <t>ALI</t>
  </si>
  <si>
    <t>BASIT</t>
  </si>
  <si>
    <t>TOTAL POINTS EARNED</t>
  </si>
  <si>
    <t>CM</t>
  </si>
  <si>
    <t>SAEM</t>
  </si>
  <si>
    <t>Names</t>
  </si>
  <si>
    <t>English</t>
  </si>
  <si>
    <t>Maths</t>
  </si>
  <si>
    <t>IT</t>
  </si>
  <si>
    <t>Total</t>
  </si>
  <si>
    <t>Ali</t>
  </si>
  <si>
    <t>Baqir</t>
  </si>
  <si>
    <t>Mariam</t>
  </si>
  <si>
    <t>saqib</t>
  </si>
  <si>
    <t>TIME SHEET</t>
  </si>
  <si>
    <t>For the Week Ending:</t>
  </si>
  <si>
    <t>Monday</t>
  </si>
  <si>
    <t>Tuesday</t>
  </si>
  <si>
    <t>Wednesday</t>
  </si>
  <si>
    <t>Thursday</t>
  </si>
  <si>
    <t>Friday</t>
  </si>
  <si>
    <t>IN</t>
  </si>
  <si>
    <t>OUT</t>
  </si>
  <si>
    <t>Daily Total</t>
  </si>
  <si>
    <t>Weekly Total</t>
  </si>
  <si>
    <t>D.O.B.</t>
  </si>
  <si>
    <t>Age</t>
  </si>
  <si>
    <t>Dept. Code</t>
  </si>
  <si>
    <t>Salary Level</t>
  </si>
  <si>
    <t>David R.</t>
  </si>
  <si>
    <t>Robert M.</t>
  </si>
  <si>
    <t>Tamara B.</t>
  </si>
  <si>
    <t>First Quarter</t>
  </si>
  <si>
    <t>Second Quarter</t>
  </si>
  <si>
    <t>Third Quarter</t>
  </si>
  <si>
    <t>Fourth Quarter</t>
  </si>
  <si>
    <t>Totals</t>
  </si>
  <si>
    <t>East</t>
  </si>
  <si>
    <t>West</t>
  </si>
  <si>
    <t>North</t>
  </si>
  <si>
    <t>South</t>
  </si>
  <si>
    <t>Average:</t>
  </si>
  <si>
    <t>Highest Sales:</t>
  </si>
  <si>
    <t>Lowest Sales:</t>
  </si>
  <si>
    <t>Actual</t>
  </si>
  <si>
    <t>Projected</t>
  </si>
  <si>
    <t>Commission:</t>
  </si>
  <si>
    <t>Country</t>
  </si>
  <si>
    <t>Salesperson</t>
  </si>
  <si>
    <t>Order Date</t>
  </si>
  <si>
    <t>OrderID</t>
  </si>
  <si>
    <t>Order Amount</t>
  </si>
  <si>
    <t>UK</t>
  </si>
  <si>
    <t>Suyama</t>
  </si>
  <si>
    <t>USA</t>
  </si>
  <si>
    <t>Peacock</t>
  </si>
  <si>
    <t>Dodsworth</t>
  </si>
  <si>
    <t>Leverling</t>
  </si>
  <si>
    <t>Buchanan</t>
  </si>
  <si>
    <t>Davolio</t>
  </si>
  <si>
    <t>Callahan</t>
  </si>
  <si>
    <t>Fuller</t>
  </si>
  <si>
    <t>King</t>
  </si>
  <si>
    <t>&gt;</t>
  </si>
  <si>
    <t>Example: 01</t>
  </si>
  <si>
    <t>Count how many cells contain points earned more than 1450</t>
  </si>
  <si>
    <t>Count how many cells contain NAMES atarting with A</t>
  </si>
  <si>
    <t>Example: 02</t>
  </si>
  <si>
    <t>Qty</t>
  </si>
  <si>
    <t>Count Cells with Data -- COUNTA</t>
  </si>
  <si>
    <t>Count Blank Cells -- COUNTBLANK</t>
  </si>
  <si>
    <t>Item</t>
  </si>
  <si>
    <t>Count cells that match criteria -- COUNTIF</t>
  </si>
  <si>
    <t>Pen</t>
  </si>
  <si>
    <t>Match criterion in a string</t>
  </si>
  <si>
    <t>Pencil</t>
  </si>
  <si>
    <t>Binder</t>
  </si>
  <si>
    <t>Gel Pen</t>
  </si>
  <si>
    <t>pen</t>
  </si>
  <si>
    <t>&lt;==enter a text string in the yellow cell, e.g. "pen"</t>
  </si>
  <si>
    <t>Match criteria in a range</t>
  </si>
  <si>
    <t>More examples with Wildcards</t>
  </si>
  <si>
    <t>Webtronixs</t>
  </si>
  <si>
    <t>Mid</t>
  </si>
  <si>
    <t>Left</t>
  </si>
  <si>
    <t>Right</t>
  </si>
  <si>
    <t>Webt</t>
  </si>
  <si>
    <t>ronixs</t>
  </si>
  <si>
    <t>Len Function</t>
  </si>
  <si>
    <t>Returns the length of the string</t>
  </si>
  <si>
    <t>Example</t>
  </si>
  <si>
    <t>Year</t>
  </si>
  <si>
    <t>Days</t>
  </si>
  <si>
    <t>Explanation</t>
  </si>
  <si>
    <t>Y</t>
  </si>
  <si>
    <t>The number of complete years.</t>
  </si>
  <si>
    <t>M</t>
  </si>
  <si>
    <t>The number of complete months.</t>
  </si>
  <si>
    <t>The number of days.</t>
  </si>
  <si>
    <t>MD</t>
  </si>
  <si>
    <t>The difference between the days (months and years are ignored).</t>
  </si>
  <si>
    <t>YM</t>
  </si>
  <si>
    <t>The difference between the months (days and years are ignored).</t>
  </si>
  <si>
    <t>YD</t>
  </si>
  <si>
    <t>The difference between the days (years and dates are ignored).</t>
  </si>
  <si>
    <t>Interval</t>
  </si>
  <si>
    <t>Difference in days irrespective of year</t>
  </si>
  <si>
    <t>Difference in months irrespective of year</t>
  </si>
  <si>
    <t>Months Excluding Year</t>
  </si>
  <si>
    <t>Days Excluding Years</t>
  </si>
  <si>
    <t>Days Excluding Months And Years</t>
  </si>
  <si>
    <t>Name</t>
  </si>
  <si>
    <t>Al</t>
  </si>
  <si>
    <t>Score</t>
  </si>
  <si>
    <t>Jan</t>
  </si>
  <si>
    <t>Feb</t>
  </si>
  <si>
    <t>Mar</t>
  </si>
  <si>
    <t>Apr</t>
  </si>
  <si>
    <t>May</t>
  </si>
  <si>
    <t>June</t>
  </si>
  <si>
    <t>July</t>
  </si>
  <si>
    <t>Aug</t>
  </si>
  <si>
    <t>Sep</t>
  </si>
  <si>
    <t>Oct</t>
  </si>
  <si>
    <t>Nov</t>
  </si>
  <si>
    <t>Dec</t>
  </si>
  <si>
    <t>Months</t>
  </si>
  <si>
    <t>Sales</t>
  </si>
  <si>
    <t>Week1</t>
  </si>
  <si>
    <t>Week2</t>
  </si>
  <si>
    <t>Week3</t>
  </si>
  <si>
    <t>Week4</t>
  </si>
  <si>
    <t>Week#</t>
  </si>
  <si>
    <t>Month</t>
  </si>
  <si>
    <t>Code</t>
  </si>
  <si>
    <t>As</t>
  </si>
  <si>
    <t>Be</t>
  </si>
  <si>
    <t>SB</t>
  </si>
  <si>
    <t>SC</t>
  </si>
  <si>
    <t>HC</t>
  </si>
  <si>
    <t>Li</t>
  </si>
  <si>
    <t>Wa</t>
  </si>
  <si>
    <t>FM</t>
  </si>
  <si>
    <t>Oa</t>
  </si>
  <si>
    <t>Sy</t>
  </si>
  <si>
    <t>Wi</t>
  </si>
  <si>
    <t>Ye</t>
  </si>
  <si>
    <t>Pp</t>
  </si>
  <si>
    <t>Size</t>
  </si>
  <si>
    <t>Hour</t>
  </si>
  <si>
    <t>Minutes</t>
  </si>
  <si>
    <t>Seconds</t>
  </si>
  <si>
    <t>Saem Mashhud</t>
  </si>
  <si>
    <t>Find M</t>
  </si>
  <si>
    <t>Using Search</t>
  </si>
  <si>
    <t>Using Find</t>
  </si>
  <si>
    <t>employee</t>
  </si>
  <si>
    <t>sales</t>
  </si>
  <si>
    <t>percentage</t>
  </si>
  <si>
    <t>Smith</t>
  </si>
  <si>
    <t>Walter</t>
  </si>
  <si>
    <t>Wesson</t>
  </si>
  <si>
    <t>Douglas</t>
  </si>
  <si>
    <t>Butcher</t>
  </si>
  <si>
    <t>Miller</t>
  </si>
  <si>
    <t>Stone</t>
  </si>
  <si>
    <t>Mitchel</t>
  </si>
  <si>
    <t>Crosby</t>
  </si>
  <si>
    <t>Minute</t>
  </si>
  <si>
    <t>Second</t>
  </si>
  <si>
    <t>Brian</t>
  </si>
  <si>
    <t>Sue</t>
  </si>
  <si>
    <t>Joseph</t>
  </si>
  <si>
    <t>David</t>
  </si>
  <si>
    <t>Wayne</t>
  </si>
  <si>
    <t>Donald</t>
  </si>
  <si>
    <t>Leon</t>
  </si>
  <si>
    <t>Mark</t>
  </si>
  <si>
    <t>Contract</t>
  </si>
  <si>
    <t>Rich, Brent</t>
  </si>
  <si>
    <t>Reynolds, Barbara</t>
  </si>
  <si>
    <t>Fox, Ellen</t>
  </si>
  <si>
    <t>Hood, Renee</t>
  </si>
  <si>
    <t>Full Time</t>
  </si>
  <si>
    <t>Christensen, Jill</t>
  </si>
  <si>
    <t>Meyers, David</t>
  </si>
  <si>
    <t>Oneal, William</t>
  </si>
  <si>
    <t>Hanson, Dennis</t>
  </si>
  <si>
    <t>Gates, Anne</t>
  </si>
  <si>
    <t>Simmons, Robert</t>
  </si>
  <si>
    <t>Fowler, John</t>
  </si>
  <si>
    <t>Barker, Heidi</t>
  </si>
  <si>
    <t>Hodge, Craig</t>
  </si>
  <si>
    <t>Bartlett, Julia</t>
  </si>
  <si>
    <t>House, Paul</t>
  </si>
  <si>
    <t>Half-Time</t>
  </si>
  <si>
    <t>Williamson, Sumedha</t>
  </si>
  <si>
    <t>Gibson, Janet</t>
  </si>
  <si>
    <t>Ayala, Polly</t>
  </si>
  <si>
    <t>Alvarez, Steven</t>
  </si>
  <si>
    <t>Neal, Sally</t>
  </si>
  <si>
    <t>Freeman, Dennis</t>
  </si>
  <si>
    <t>Dyer, Carrie</t>
  </si>
  <si>
    <t>Owen, Robert</t>
  </si>
  <si>
    <t>Fernandez, Marie</t>
  </si>
  <si>
    <t>Dudley, James</t>
  </si>
  <si>
    <t>West, Jeffrey</t>
  </si>
  <si>
    <t>Foley, Peter</t>
  </si>
  <si>
    <t>Daniel, Robert</t>
  </si>
  <si>
    <t>Phillips, Liesl</t>
  </si>
  <si>
    <t>Gomez, Ed</t>
  </si>
  <si>
    <t>McKenzie, Michelle</t>
  </si>
  <si>
    <t>Hicks, Monica</t>
  </si>
  <si>
    <t>Roberson, Eileen</t>
  </si>
  <si>
    <t>Frazier, Chris</t>
  </si>
  <si>
    <t>Campos, Richard</t>
  </si>
  <si>
    <t>Hourly</t>
  </si>
  <si>
    <t>Noble, Michael</t>
  </si>
  <si>
    <t>Mason, Suzanne</t>
  </si>
  <si>
    <t>Floyd, Eric</t>
  </si>
  <si>
    <t>Jordan, Mark</t>
  </si>
  <si>
    <t>Taylor, Hector</t>
  </si>
  <si>
    <t>Lowery, Charles</t>
  </si>
  <si>
    <t>Pearson, Cassy</t>
  </si>
  <si>
    <t>Wolf, Debbie</t>
  </si>
  <si>
    <t>Ryan, Ryan</t>
  </si>
  <si>
    <t>Lamb, John</t>
  </si>
  <si>
    <t>Hardin, Gregory</t>
  </si>
  <si>
    <t>Steele, Gerald</t>
  </si>
  <si>
    <t>Greer, Brian</t>
  </si>
  <si>
    <t>Watts, Curtis</t>
  </si>
  <si>
    <t>Everett, Dan</t>
  </si>
  <si>
    <t>Hull, Jeanne</t>
  </si>
  <si>
    <t>Goodman, Kuyler</t>
  </si>
  <si>
    <t>Sellers, William</t>
  </si>
  <si>
    <t>Buckel, Patricia</t>
  </si>
  <si>
    <t>Martin, Terry</t>
  </si>
  <si>
    <t>Carr, Susan</t>
  </si>
  <si>
    <t>Hansen, Andrew</t>
  </si>
  <si>
    <t>McCarthy, Ryan</t>
  </si>
  <si>
    <t>Watkins, Gary</t>
  </si>
  <si>
    <t>Sullivan, Robert</t>
  </si>
  <si>
    <t>McDaniel, Tamara</t>
  </si>
  <si>
    <t>Castillo, Sheri</t>
  </si>
  <si>
    <t>Hutchinson, Robin</t>
  </si>
  <si>
    <t>Anderson, Teason</t>
  </si>
  <si>
    <t>Melton, Scott</t>
  </si>
  <si>
    <t>Ward, Williams</t>
  </si>
  <si>
    <t>Ashley, Michael</t>
  </si>
  <si>
    <t>Briggs, Bryan</t>
  </si>
  <si>
    <t>Francis, Todd</t>
  </si>
  <si>
    <t>Haynes, Ernest</t>
  </si>
  <si>
    <t>Beasley, Timothy</t>
  </si>
  <si>
    <t>Jenkins, Scott</t>
  </si>
  <si>
    <t>Lara, Mark</t>
  </si>
  <si>
    <t>Short, Timothy</t>
  </si>
  <si>
    <t>Lane, Brandyn</t>
  </si>
  <si>
    <t>Dawson, Jonathan</t>
  </si>
  <si>
    <t>Mosley, Michael</t>
  </si>
  <si>
    <t>Mitchell, Shannon</t>
  </si>
  <si>
    <t>Sutton, Matthew</t>
  </si>
  <si>
    <t>Nixon, Randy</t>
  </si>
  <si>
    <t>Owens, Dwight</t>
  </si>
  <si>
    <t>Stokes, Jonathan</t>
  </si>
  <si>
    <t>Howell, Douglas</t>
  </si>
  <si>
    <t>Knight, Denise</t>
  </si>
  <si>
    <t>Maldonado, Robert</t>
  </si>
  <si>
    <t>Marquez, Thomas</t>
  </si>
  <si>
    <t>Giles, Kathleen</t>
  </si>
  <si>
    <t>Avila, Jody</t>
  </si>
  <si>
    <t>Horton, Cleatis</t>
  </si>
  <si>
    <t>Gregory, Jon</t>
  </si>
  <si>
    <t>Lopez, Stephen</t>
  </si>
  <si>
    <t>Johnson, Mary Jo</t>
  </si>
  <si>
    <t>Barton, Barry</t>
  </si>
  <si>
    <t>Atkins, Kevin</t>
  </si>
  <si>
    <t>Bowers, Tammy</t>
  </si>
  <si>
    <t>Andrews, Diane</t>
  </si>
  <si>
    <t>Townsend, Jerry</t>
  </si>
  <si>
    <t>McKinney, Christofer</t>
  </si>
  <si>
    <t>Carroll, Lesa</t>
  </si>
  <si>
    <t>Bennett, Chris</t>
  </si>
  <si>
    <t>Perez, Kim</t>
  </si>
  <si>
    <t>Jacobs, Florianne</t>
  </si>
  <si>
    <t>Schultz, Norman</t>
  </si>
  <si>
    <t>Powers, Tia</t>
  </si>
  <si>
    <t>Tanner, Timothy</t>
  </si>
  <si>
    <t>Garza, Anthony</t>
  </si>
  <si>
    <t>Russell, Mark</t>
  </si>
  <si>
    <t>Long, Gary</t>
  </si>
  <si>
    <t>McKee, Michelle</t>
  </si>
  <si>
    <t>Griffin, Debbi</t>
  </si>
  <si>
    <t>Tucker, James</t>
  </si>
  <si>
    <t>Alexander, Charles</t>
  </si>
  <si>
    <t>Burnett, Kevin</t>
  </si>
  <si>
    <t>Simpson, Jimmy</t>
  </si>
  <si>
    <t>Allen, Thomas</t>
  </si>
  <si>
    <t>Fletcher, Brian</t>
  </si>
  <si>
    <t>Nicholson, Lee</t>
  </si>
  <si>
    <t>Brady, Traci</t>
  </si>
  <si>
    <t>Maynard, Susan</t>
  </si>
  <si>
    <t>Rowe, Ken</t>
  </si>
  <si>
    <t>Davenport, Troy</t>
  </si>
  <si>
    <t>Mullins, Angela</t>
  </si>
  <si>
    <t>Vance, Cheryl</t>
  </si>
  <si>
    <t>Oliver, Francisco</t>
  </si>
  <si>
    <t>Blankenship, Roger</t>
  </si>
  <si>
    <t>Hunt, Norman</t>
  </si>
  <si>
    <t>Carpenter, Ronald</t>
  </si>
  <si>
    <t>Snow, Desiree</t>
  </si>
  <si>
    <t>Walker, Mike</t>
  </si>
  <si>
    <t>Vazquez, Kenneth</t>
  </si>
  <si>
    <t>Singleton, David</t>
  </si>
  <si>
    <t>Mack, Barry</t>
  </si>
  <si>
    <t>Moreno, Christopher</t>
  </si>
  <si>
    <t>Doyle, Leslie</t>
  </si>
  <si>
    <t>Stephenson, Matthew</t>
  </si>
  <si>
    <t>Sexton, John</t>
  </si>
  <si>
    <t>Chase, Troy</t>
  </si>
  <si>
    <t>Salinas, Jon</t>
  </si>
  <si>
    <t>Nguyen, Dennis</t>
  </si>
  <si>
    <t>Garner, Terry</t>
  </si>
  <si>
    <t>Browning, Kathleen</t>
  </si>
  <si>
    <t>Blair, Sperry</t>
  </si>
  <si>
    <t>Zimmerman, Julian</t>
  </si>
  <si>
    <t>Schwartz, Joseph</t>
  </si>
  <si>
    <t>Randall, Yvonne</t>
  </si>
  <si>
    <t>Sharp, Janine</t>
  </si>
  <si>
    <t>Lynch, Scott</t>
  </si>
  <si>
    <t>Carlson, Jeremy</t>
  </si>
  <si>
    <t>Burgess, Cherie</t>
  </si>
  <si>
    <t>Cole, Elbert</t>
  </si>
  <si>
    <t>Norman, Rita</t>
  </si>
  <si>
    <t>Lyons, Brian</t>
  </si>
  <si>
    <t>Cannon, Jenny</t>
  </si>
  <si>
    <t>Terry, Karin</t>
  </si>
  <si>
    <t>Boone, Eric</t>
  </si>
  <si>
    <t>Walter, Michael</t>
  </si>
  <si>
    <t>Hall, Jenny</t>
  </si>
  <si>
    <t>Bean, Deborah</t>
  </si>
  <si>
    <t>Patterson, Robert</t>
  </si>
  <si>
    <t>Matthews, Diane</t>
  </si>
  <si>
    <t>Campbell, Michael</t>
  </si>
  <si>
    <t>Love, Danny</t>
  </si>
  <si>
    <t>Schmidt, Michael</t>
  </si>
  <si>
    <t>Mills, Melissa</t>
  </si>
  <si>
    <t>Navarro, Marc</t>
  </si>
  <si>
    <t>Lindsey, Deborah</t>
  </si>
  <si>
    <t>Obrien, Madelyn</t>
  </si>
  <si>
    <t>Pratt, Erik</t>
  </si>
  <si>
    <t>Barnes, Grant</t>
  </si>
  <si>
    <t>Joseph, Christopher</t>
  </si>
  <si>
    <t>Shannon, Kevin</t>
  </si>
  <si>
    <t>Lang, Dana</t>
  </si>
  <si>
    <t>Kelly, Icelita</t>
  </si>
  <si>
    <t>Blackwell, Brandon</t>
  </si>
  <si>
    <t>Beard, Sandi</t>
  </si>
  <si>
    <t>Davis, Tonya</t>
  </si>
  <si>
    <t>Huff, Erik</t>
  </si>
  <si>
    <t>Jefferson, Elaine</t>
  </si>
  <si>
    <t>Ford, Matt</t>
  </si>
  <si>
    <t>Webster, David</t>
  </si>
  <si>
    <t>Whitehead, Carolyn</t>
  </si>
  <si>
    <t>Bauer, Chris</t>
  </si>
  <si>
    <t>Ball, Kirk</t>
  </si>
  <si>
    <t>Hernandez, Glenn</t>
  </si>
  <si>
    <t>Blevins, Carey</t>
  </si>
  <si>
    <t>Fisher, Maria</t>
  </si>
  <si>
    <t>Sherman, Karin</t>
  </si>
  <si>
    <t>Shelton, Donna</t>
  </si>
  <si>
    <t>Lucas, John</t>
  </si>
  <si>
    <t>McClure, Gary</t>
  </si>
  <si>
    <t>Nichols, Nathaniel</t>
  </si>
  <si>
    <t>Roth, Tony</t>
  </si>
  <si>
    <t>Gentry, John</t>
  </si>
  <si>
    <t>Contreras, Dean</t>
  </si>
  <si>
    <t>Salazar, Ruben</t>
  </si>
  <si>
    <t>Payne, Vicky</t>
  </si>
  <si>
    <t>Robinson, John</t>
  </si>
  <si>
    <t>Jensen, Kristina</t>
  </si>
  <si>
    <t>Cameron, John</t>
  </si>
  <si>
    <t>Booth, Raquel</t>
  </si>
  <si>
    <t>Harris, Brian</t>
  </si>
  <si>
    <t>Palmer, Terry</t>
  </si>
  <si>
    <t>Wallace, Timothy</t>
  </si>
  <si>
    <t>Winters, Shaun</t>
  </si>
  <si>
    <t>Solomon, Michael</t>
  </si>
  <si>
    <t>Houston, Mark</t>
  </si>
  <si>
    <t>Bridges, Jeff</t>
  </si>
  <si>
    <t>Hudson, Lorna</t>
  </si>
  <si>
    <t>Stafford, Rhonda</t>
  </si>
  <si>
    <t>Adams, David</t>
  </si>
  <si>
    <t>Smith, Koleen</t>
  </si>
  <si>
    <t>Newman, Aria</t>
  </si>
  <si>
    <t>Callahan, Marilyn</t>
  </si>
  <si>
    <t>Walls, Brian</t>
  </si>
  <si>
    <t>Lee, Charles</t>
  </si>
  <si>
    <t>Golden, Christine</t>
  </si>
  <si>
    <t>Larson, David</t>
  </si>
  <si>
    <t>Banks, Ryan</t>
  </si>
  <si>
    <t>Wheeler, Meegan</t>
  </si>
  <si>
    <t>Adkins, Michael</t>
  </si>
  <si>
    <t>Blake, Thomas</t>
  </si>
  <si>
    <t>Flynn, Melissa</t>
  </si>
  <si>
    <t>Barron, Michael</t>
  </si>
  <si>
    <t>Medina, Warren</t>
  </si>
  <si>
    <t>Lester, Sherri</t>
  </si>
  <si>
    <t>Leblanc, Jenny</t>
  </si>
  <si>
    <t>Rush, Lateef</t>
  </si>
  <si>
    <t>Beck, Craig</t>
  </si>
  <si>
    <t>Knox, Lori</t>
  </si>
  <si>
    <t>Leon, Emily</t>
  </si>
  <si>
    <t>Hickman, John</t>
  </si>
  <si>
    <t>Copeland, Roger</t>
  </si>
  <si>
    <t>Moody, Matthew</t>
  </si>
  <si>
    <t>Cooper, Lisa</t>
  </si>
  <si>
    <t>Hoover, Evangeline</t>
  </si>
  <si>
    <t>Durham, Troy</t>
  </si>
  <si>
    <t>Sanchez, Greg</t>
  </si>
  <si>
    <t>Padilla, Christopher</t>
  </si>
  <si>
    <t>Estes, Mary</t>
  </si>
  <si>
    <t>Torres, Bruce</t>
  </si>
  <si>
    <t>Orr, Jennifer</t>
  </si>
  <si>
    <t>Erickson, Ricky</t>
  </si>
  <si>
    <t>White, Daniel</t>
  </si>
  <si>
    <t>Mendoza, Bobby</t>
  </si>
  <si>
    <t>Shields, Robert</t>
  </si>
  <si>
    <t>Pena, Erik</t>
  </si>
  <si>
    <t>McDonald, Debra</t>
  </si>
  <si>
    <t>Bonus</t>
  </si>
  <si>
    <t>Job Rating</t>
  </si>
  <si>
    <t>Status</t>
  </si>
  <si>
    <t>Years</t>
  </si>
  <si>
    <t>Hire Date</t>
  </si>
  <si>
    <t>Employee Name</t>
  </si>
  <si>
    <t>Question1</t>
  </si>
  <si>
    <t>Find out the person who has a job rating greater than 3 or has an experience of more than 5 year and is Full time</t>
  </si>
  <si>
    <t>Using AND OR NOT FUNCTIONS</t>
  </si>
  <si>
    <t>CATHY WATANUKI</t>
  </si>
  <si>
    <t>GEORGE PRIEM</t>
  </si>
  <si>
    <t>BARNEY PEREZ</t>
  </si>
  <si>
    <t>DONNA O'BRIEN</t>
  </si>
  <si>
    <t>DON NICHOLS</t>
  </si>
  <si>
    <t>MARK MORRIS</t>
  </si>
  <si>
    <t>RYAN LONG</t>
  </si>
  <si>
    <t>ROBERT KONOPKA</t>
  </si>
  <si>
    <t>HARLON HARVEY</t>
  </si>
  <si>
    <t>SHEILA HANSEN</t>
  </si>
  <si>
    <t>JACKIE FITZGERALD</t>
  </si>
  <si>
    <t>MARILYN FIER</t>
  </si>
  <si>
    <t>JEFFREY EATON</t>
  </si>
  <si>
    <t>KAREN CHAMBERS</t>
  </si>
  <si>
    <t>ROBERT CATALANO</t>
  </si>
  <si>
    <t>MARK BAKER</t>
  </si>
  <si>
    <t>LIESL TIDWELL</t>
  </si>
  <si>
    <t>MAX WAGNER</t>
  </si>
  <si>
    <t>ERIC HENDRICKS</t>
  </si>
  <si>
    <t>Wagner, Max</t>
  </si>
  <si>
    <t>Tidwell, Liesl</t>
  </si>
  <si>
    <t>Priem, George</t>
  </si>
  <si>
    <t>Perez, Barney</t>
  </si>
  <si>
    <t>O'Brien, Donna</t>
  </si>
  <si>
    <t>Nichols, Don</t>
  </si>
  <si>
    <t>Macdonald, Mark</t>
  </si>
  <si>
    <t xml:space="preserve">Long, Ryan  </t>
  </si>
  <si>
    <t>Konopka, Robert</t>
  </si>
  <si>
    <t xml:space="preserve">  Harvey, Harlon</t>
  </si>
  <si>
    <t>Hansen, Sheila</t>
  </si>
  <si>
    <t>Fitzgerald, Jackie</t>
  </si>
  <si>
    <t>Fier, Marilyn</t>
  </si>
  <si>
    <t>Eaton, Jeffrey</t>
  </si>
  <si>
    <t>Chambers, Karen</t>
  </si>
  <si>
    <t>Catalano,      Robert</t>
  </si>
  <si>
    <t>Baker,    Mark</t>
  </si>
  <si>
    <t xml:space="preserve"> Hendricks,    Eric</t>
  </si>
  <si>
    <t xml:space="preserve">   Watanuki, Cathy</t>
  </si>
  <si>
    <t>Contact</t>
  </si>
  <si>
    <t>Removes all spaces from text except for single spaces between words. Use TRIM on text that you have received from another application that may have irregular spacing.</t>
  </si>
  <si>
    <t>4957-SX-24</t>
  </si>
  <si>
    <t>5433FG-91</t>
  </si>
  <si>
    <t>5433-FG-91</t>
  </si>
  <si>
    <t>6029-KN-23</t>
  </si>
  <si>
    <t>7410WR-28</t>
  </si>
  <si>
    <t>7410-WR-28</t>
  </si>
  <si>
    <t>1263-DJ-59</t>
  </si>
  <si>
    <t>2675ED-29</t>
  </si>
  <si>
    <t>2675-ED-29</t>
  </si>
  <si>
    <t>3384-RH-87</t>
  </si>
  <si>
    <t>5979QE-36</t>
  </si>
  <si>
    <t>5979-QE-36</t>
  </si>
  <si>
    <t>Replace 5th character with nothing</t>
  </si>
  <si>
    <t>Replace 8th character with PAK</t>
  </si>
  <si>
    <t>Using Count</t>
  </si>
  <si>
    <t>Remember that Count Function only counts numbers not the text.</t>
  </si>
  <si>
    <t xml:space="preserve">How to count Text </t>
  </si>
  <si>
    <t>HP</t>
  </si>
  <si>
    <t>Search is case sensitive</t>
  </si>
  <si>
    <t>saem</t>
  </si>
  <si>
    <t>HLOOKUP</t>
  </si>
  <si>
    <t>PERCENTAGE OF PHYSICS</t>
  </si>
  <si>
    <t>PERCENTAGE OF ICT</t>
  </si>
  <si>
    <t>PERCENTAGE OF MATHS</t>
  </si>
  <si>
    <t>ZUBAIR</t>
  </si>
  <si>
    <t>ZARA</t>
  </si>
  <si>
    <t>WAHID</t>
  </si>
  <si>
    <t>WAHAAJ</t>
  </si>
  <si>
    <t>WALEEJ</t>
  </si>
  <si>
    <t>QASIM</t>
  </si>
  <si>
    <t>SAIR</t>
  </si>
  <si>
    <t>SARAH</t>
  </si>
  <si>
    <t>CIMON</t>
  </si>
  <si>
    <t>BAZIL</t>
  </si>
  <si>
    <t>GRADING KEY FOR SUBJECTS</t>
  </si>
  <si>
    <t>LOOKUP &amp; VLOOKUP</t>
  </si>
  <si>
    <t>Go to the Use Dialog sheet to see information on how to use the Insert Subtotal dialog box.</t>
  </si>
  <si>
    <t>Go to the Detail Worksheet to see information about the subtotals you see in this workbook.</t>
  </si>
  <si>
    <t>want to see totals by Department, then first sort on the Department field.</t>
  </si>
  <si>
    <t>To insert subtotals, first sort the data with a primary sort on the field you wish to create subtotals for.  If you have a Department field and</t>
  </si>
  <si>
    <t>in filter results, regardless of the function number.</t>
  </si>
  <si>
    <t>If there are other subtotals within the subtotal range, the subtotal values will be ignored. The Subtotal function ignores rows not included</t>
  </si>
  <si>
    <t>VARP</t>
  </si>
  <si>
    <t>VAR</t>
  </si>
  <si>
    <t>STDEVP</t>
  </si>
  <si>
    <t>STDEV</t>
  </si>
  <si>
    <t>PRODUCT</t>
  </si>
  <si>
    <t>COUNTA</t>
  </si>
  <si>
    <t>Function</t>
  </si>
  <si>
    <t>Ignores hidden values</t>
  </si>
  <si>
    <t>Includes hidden values</t>
  </si>
  <si>
    <t>Function numbers</t>
  </si>
  <si>
    <t>calculating subtotals within a list.</t>
  </si>
  <si>
    <t>Function num   is the number 1 to 11 (includes hidden values) or 101 to 111 (ignores hidden values) that specifies which function to use in</t>
  </si>
  <si>
    <t>Syntax: SUBTOTAL(function num, range or values)</t>
  </si>
  <si>
    <t>group on the Data tab in Excel 2007 and from the Data Menu in earlier versions of Excel.</t>
  </si>
  <si>
    <t>Returns a subtotal in a list or database. Subtotals can be insert automatically into sorted data using the Subtotal command in the Outline</t>
  </si>
  <si>
    <t>Subtotal Function</t>
  </si>
  <si>
    <t>Data</t>
  </si>
  <si>
    <t>Al Total</t>
  </si>
  <si>
    <t>As Total</t>
  </si>
  <si>
    <t>Be Total</t>
  </si>
  <si>
    <t>SB Total</t>
  </si>
  <si>
    <t>SC Total</t>
  </si>
  <si>
    <t>HC Total</t>
  </si>
  <si>
    <t>Li Total</t>
  </si>
  <si>
    <t>Wa Total</t>
  </si>
  <si>
    <t>FM Total</t>
  </si>
  <si>
    <t>Oa Total</t>
  </si>
  <si>
    <t>Sy Total</t>
  </si>
  <si>
    <t>Wi Total</t>
  </si>
  <si>
    <t>Ye Total</t>
  </si>
  <si>
    <t>Pp Total</t>
  </si>
  <si>
    <t>Grand Total</t>
  </si>
  <si>
    <t>Gender</t>
  </si>
  <si>
    <t>Subject</t>
  </si>
  <si>
    <t>Anne</t>
  </si>
  <si>
    <t>Female</t>
  </si>
  <si>
    <t>Science</t>
  </si>
  <si>
    <t>Carl</t>
  </si>
  <si>
    <t>Male</t>
  </si>
  <si>
    <t>Kath</t>
  </si>
  <si>
    <t>Tony</t>
  </si>
  <si>
    <t>Example 1
If we want to know how many female test scores were greater than 60%, we could use the following formula:</t>
  </si>
  <si>
    <t>Example 1</t>
  </si>
  <si>
    <t>Answer</t>
  </si>
  <si>
    <t>Main</t>
  </si>
  <si>
    <t>Quarter</t>
  </si>
  <si>
    <t>Area</t>
  </si>
  <si>
    <t>Sales Rep.</t>
  </si>
  <si>
    <t>Jeff</t>
  </si>
  <si>
    <t>Chris</t>
  </si>
  <si>
    <t>Carol</t>
  </si>
  <si>
    <t>To find the sum of sales in the North area during quarter 1:</t>
  </si>
  <si>
    <t>Example 2</t>
  </si>
  <si>
    <t>Find the total sales for "Jeff", during quarters 3 and 4:</t>
  </si>
  <si>
    <t>SUMIFS</t>
  </si>
  <si>
    <t>COUNTIFS</t>
  </si>
  <si>
    <t>TIME</t>
  </si>
  <si>
    <t>CONCATENATE</t>
  </si>
  <si>
    <t>SEARCH</t>
  </si>
  <si>
    <t>INDEX MATCH</t>
  </si>
  <si>
    <t>SUBTOTAL</t>
  </si>
  <si>
    <t>COUNTIF</t>
  </si>
  <si>
    <t>COUNTIF WITH WILDCARDS</t>
  </si>
  <si>
    <t>COUNTBLANK</t>
  </si>
  <si>
    <t>EXACT</t>
  </si>
  <si>
    <t>DATEDIF</t>
  </si>
  <si>
    <t>BASIC IF</t>
  </si>
  <si>
    <t>NESTED IF</t>
  </si>
  <si>
    <t>AND OR &amp; NOT</t>
  </si>
  <si>
    <t>BASIC</t>
  </si>
  <si>
    <t>TRIM</t>
  </si>
  <si>
    <t>REPLACE</t>
  </si>
  <si>
    <t>TEXT</t>
  </si>
  <si>
    <t>Arises when you specify an intersection of two ranges that don't intersect</t>
  </si>
  <si>
    <t>Your formula is attempting to divide by zero</t>
  </si>
  <si>
    <t>One of the variables in your formula is of the wrong type</t>
  </si>
  <si>
    <t>The formula contains an invalid cell reference</t>
  </si>
  <si>
    <t>Excel doesn't recognise text in a formula</t>
  </si>
  <si>
    <t>Excel has encountered an invalid number</t>
  </si>
  <si>
    <t>Indicates that a value is not available to the formula</t>
  </si>
  <si>
    <t>#NULL!</t>
  </si>
  <si>
    <t>http://www.excelfunctions.net/Excel-Formula-Error.html#NAME_Error</t>
  </si>
  <si>
    <t>Import Link resource for www.mrsaem.com</t>
  </si>
  <si>
    <t>Types of Excel Formula Error</t>
  </si>
  <si>
    <t>EDATE</t>
  </si>
  <si>
    <t>The Excel Edate function returns a date that is a specified number of months before or after a supplied start date.</t>
  </si>
  <si>
    <t>EOMONTH</t>
  </si>
  <si>
    <t>The Excel Eomonth function returns the last day of the month, that is a specified number of months before or after an initial supplied start date.</t>
  </si>
  <si>
    <t>Date</t>
  </si>
  <si>
    <t>Weekday</t>
  </si>
  <si>
    <t>The Excel Weekday function returns an integer representing the day of the week for a supplied date</t>
  </si>
  <si>
    <t xml:space="preserve"> WEEKDAY</t>
  </si>
  <si>
    <t>WEEKNUM Function</t>
  </si>
  <si>
    <t>For a supplied a date, the Excel Weeknum function returns an integer representing the week number (from 1 to 53) of the year.</t>
  </si>
  <si>
    <t xml:space="preserve"> WEEKNUM</t>
  </si>
  <si>
    <t>WORKDAY</t>
  </si>
  <si>
    <t>Starting from the 1st Jan 2013 add 10 days. In between exclude the Weekends (Sat and Sun) makes 12 days in total. Plus add another day as a holiday.</t>
  </si>
  <si>
    <t>The Excel Workday function returns a date that is a supplied number of working days (excluding weekends and holidays) ahead of a given start date.</t>
  </si>
  <si>
    <t xml:space="preserve"> WORKDAY</t>
  </si>
  <si>
    <t>The Excel Networkdays function calculates the number of whole work days between two supplied dates. This includes all weekdays (Mon - Fri), excluding a supplied list of holidays.</t>
  </si>
  <si>
    <t>NETWORKDAYS Function</t>
  </si>
  <si>
    <t>week4</t>
  </si>
  <si>
    <t>Format</t>
  </si>
  <si>
    <t>Description</t>
  </si>
  <si>
    <t>General</t>
  </si>
  <si>
    <r>
      <t xml:space="preserve">The default number format that Excel applies when you type a number. For the most part, numbers that are formatted with the </t>
    </r>
    <r>
      <rPr>
        <b/>
        <sz val="11"/>
        <color rgb="FF000000"/>
        <rFont val="Calibri"/>
        <family val="2"/>
      </rPr>
      <t>General</t>
    </r>
    <r>
      <rPr>
        <sz val="11"/>
        <color rgb="FF000000"/>
        <rFont val="Calibri"/>
        <family val="2"/>
      </rPr>
      <t xml:space="preserve"> format are displayed just the way you type them. However, if the cell is not wide enough to show the entire number, the </t>
    </r>
    <r>
      <rPr>
        <b/>
        <sz val="11"/>
        <color rgb="FF000000"/>
        <rFont val="Calibri"/>
        <family val="2"/>
      </rPr>
      <t>General</t>
    </r>
    <r>
      <rPr>
        <sz val="11"/>
        <color rgb="FF000000"/>
        <rFont val="Calibri"/>
        <family val="2"/>
      </rPr>
      <t xml:space="preserve"> format rounds the numbers with decimals. The </t>
    </r>
    <r>
      <rPr>
        <b/>
        <sz val="11"/>
        <color rgb="FF000000"/>
        <rFont val="Calibri"/>
        <family val="2"/>
      </rPr>
      <t>General</t>
    </r>
    <r>
      <rPr>
        <sz val="11"/>
        <color rgb="FF000000"/>
        <rFont val="Calibri"/>
        <family val="2"/>
      </rPr>
      <t xml:space="preserve"> number format also uses scientific (exponential) notation for large numbers (12 or more digits).</t>
    </r>
  </si>
  <si>
    <t>Number</t>
  </si>
  <si>
    <t>Used for the general display of numbers. You can specify the number of decimal places that you want to use, whether you want to use a thousands separator, and how you want to display negative numbers.</t>
  </si>
  <si>
    <t>Currency</t>
  </si>
  <si>
    <t>Used for general monetary values and displays the default currency symbol with numbers. You can specify the number of decimal places that you want to use, whether you want to use a thousands separator, and how you want to display negative numbers.</t>
  </si>
  <si>
    <t>Accounting</t>
  </si>
  <si>
    <t>Also used for monetary values, but it aligns the currency symbols and decimal points of numbers in a column.</t>
  </si>
  <si>
    <r>
      <t>Displays date and time serial numbers as date values, according to the type and locale (location) that you specify. Date formats that begin with an asterisk (</t>
    </r>
    <r>
      <rPr>
        <b/>
        <sz val="11"/>
        <color rgb="FF000000"/>
        <rFont val="Calibri"/>
        <family val="2"/>
      </rPr>
      <t>*</t>
    </r>
    <r>
      <rPr>
        <sz val="11"/>
        <color rgb="FF000000"/>
        <rFont val="Calibri"/>
        <family val="2"/>
      </rPr>
      <t>) respond to changes in regional date and time settings that are specified in Control Panel. Formats without an asterisk are not affected by Control Panel settings.</t>
    </r>
  </si>
  <si>
    <t>Time</t>
  </si>
  <si>
    <r>
      <t>Displays date and time serial numbers as time values, according to the type and locale (location) that you specify. Time formats that begin with an asterisk (</t>
    </r>
    <r>
      <rPr>
        <b/>
        <sz val="11"/>
        <color rgb="FF000000"/>
        <rFont val="Calibri"/>
        <family val="2"/>
      </rPr>
      <t>*</t>
    </r>
    <r>
      <rPr>
        <sz val="11"/>
        <color rgb="FF000000"/>
        <rFont val="Calibri"/>
        <family val="2"/>
      </rPr>
      <t>) respond to changes in regional date and time settings that are specified in Control Panel. Formats without an asterisk are not affected by Control Panel settings.</t>
    </r>
  </si>
  <si>
    <t>Percentage</t>
  </si>
  <si>
    <r>
      <t>Multiplies the cell value by 100 and displays the result with a percent (</t>
    </r>
    <r>
      <rPr>
        <b/>
        <sz val="11"/>
        <color rgb="FF000000"/>
        <rFont val="Calibri"/>
        <family val="2"/>
      </rPr>
      <t>%</t>
    </r>
    <r>
      <rPr>
        <sz val="11"/>
        <color rgb="FF000000"/>
        <rFont val="Calibri"/>
        <family val="2"/>
      </rPr>
      <t>) symbol. You can specify the number of decimal places that you want to use.</t>
    </r>
  </si>
  <si>
    <t>Fraction</t>
  </si>
  <si>
    <t>Displays a number as a fraction, according to the type of fraction that you specify.</t>
  </si>
  <si>
    <t>Scientific</t>
  </si>
  <si>
    <r>
      <t xml:space="preserve">Displays a number in exponential notation, replacing part of the number with E+n, where E (which stands for Exponent) multiplies the preceding number by 10 to the nth power. For example, a 2-decimal </t>
    </r>
    <r>
      <rPr>
        <b/>
        <sz val="11"/>
        <color rgb="FF000000"/>
        <rFont val="Calibri"/>
        <family val="2"/>
      </rPr>
      <t>Scientific</t>
    </r>
    <r>
      <rPr>
        <sz val="11"/>
        <color rgb="FF000000"/>
        <rFont val="Calibri"/>
        <family val="2"/>
      </rPr>
      <t xml:space="preserve"> format displays 12345678901 as 1.23E+10, which is 1.23 times 10 to the 10th power. You can specify the number of decimal places that you want to use.</t>
    </r>
  </si>
  <si>
    <t>Text</t>
  </si>
  <si>
    <t>Treats the content of a cell as text and displays the content exactly as you type it, even when you type numbers.</t>
  </si>
  <si>
    <t>Special</t>
  </si>
  <si>
    <t>Displays a number as a postal code (ZIP Code), phone number, or Social Security number.</t>
  </si>
  <si>
    <t>Custom</t>
  </si>
  <si>
    <t>Allows you to modify a copy of an existing number format code. Use this format to create a custom number format that is added to the list of number format codes. You can add between 200 and 250 custom number formats, depending on the language version of Excel that is installed on your computer.</t>
  </si>
  <si>
    <t>Conditional formatting helps you visually answer specific questions about your data. You can apply conditional formatting to a cell range,</t>
  </si>
  <si>
    <t>Conditional formatting</t>
  </si>
  <si>
    <t>B2N00001276</t>
  </si>
  <si>
    <t>B2N00001224</t>
  </si>
  <si>
    <t>B2N00001213</t>
  </si>
  <si>
    <t>B2N00001302</t>
  </si>
  <si>
    <t>B2N00001299</t>
  </si>
  <si>
    <t>B2N00001294</t>
  </si>
  <si>
    <t>B2N00001247</t>
  </si>
  <si>
    <t>B2N00001315</t>
  </si>
  <si>
    <t>B2N00001321</t>
  </si>
  <si>
    <t>B2N00001221</t>
  </si>
  <si>
    <t>B2N00001231</t>
  </si>
  <si>
    <t>B2N00001312</t>
  </si>
  <si>
    <t>B2N00001261</t>
  </si>
  <si>
    <t>B2N00001222</t>
  </si>
  <si>
    <t>B2N00001265</t>
  </si>
  <si>
    <t>B2N00001365</t>
  </si>
  <si>
    <t>Order Number</t>
  </si>
  <si>
    <t>Amount</t>
  </si>
  <si>
    <t>16/01/2014</t>
  </si>
  <si>
    <t>18/01/2014</t>
  </si>
  <si>
    <t>21/01/2014</t>
  </si>
  <si>
    <t>22/01/2014</t>
  </si>
  <si>
    <t>23/01/2014</t>
  </si>
  <si>
    <t>24/01/2014</t>
  </si>
  <si>
    <t>25/01/2014</t>
  </si>
  <si>
    <t>Ibex 2</t>
  </si>
  <si>
    <t>Ethiopia Giraffe</t>
  </si>
  <si>
    <t>Wallaby</t>
  </si>
  <si>
    <t>Flashback Wallaby</t>
  </si>
  <si>
    <t>Slovenia</t>
  </si>
  <si>
    <t>Ethiopia</t>
  </si>
  <si>
    <t>Australia</t>
  </si>
  <si>
    <t>Precedents and Dependents</t>
  </si>
  <si>
    <t>You can group worksheets if you want to edit multiple worksheets at the same time. Our workbook contains 3 similar worksheets (North, Mid and South) and a blank fourth worksheet.
1. To group worksheets, hold down CTRL and click the sheet tabs of the sheets you want to group.</t>
  </si>
  <si>
    <t>2. Release CTRL.
Now you can edit multiple worksheets at the same time.
3. For example, on the North sheet, change the value of cell B2 to $1000 and delete row 4</t>
  </si>
  <si>
    <t>Group &amp; UnGroup Sheets</t>
  </si>
  <si>
    <t xml:space="preserve">Consolidate
</t>
  </si>
  <si>
    <t>Practice</t>
  </si>
  <si>
    <t>Computers</t>
  </si>
  <si>
    <t>Tables</t>
  </si>
  <si>
    <t>Chairs</t>
  </si>
  <si>
    <t>Lab1</t>
  </si>
  <si>
    <t>Lab2</t>
  </si>
  <si>
    <t>Lab3</t>
  </si>
  <si>
    <t>Area 1</t>
  </si>
  <si>
    <t>Area 2</t>
  </si>
  <si>
    <t>Area 3</t>
  </si>
  <si>
    <t>ou can use Excel's Consolidate feature to consolidate your worksheets (located in one workbook or multiple workbooks) into one worksheet. Below you can find the workbooks of three New Labs Being setup. We want that the total of the Computers , Chairs and Tables be Consolidated in on sheet. Note that the column position also differs in the the Area given.
Before you start: if your worksheets are identical, it's probably easier to create 3D-references (if you have one workbook) or External References (if you have multiple workbooks) to consolidate your data.</t>
  </si>
  <si>
    <t>3. Choose the Sum function to sum the data.
4. Click in the Reference box, select the range A1:D4 in the Area1 worksheet, and click Add.
5. Repeat step 4 for the Area 2 and Area3 workbook.</t>
  </si>
  <si>
    <t>As you can see, the worksheets are not identical. However, the beauty of the Consolidate feature is that it can easily sum, count, average, etc this data by looking at the labels. This is a lot easier than creating formulas.
1. Open Area1 Worksheet.
2. Open a blank workbook. On the Data tab, click Consolidate.</t>
  </si>
  <si>
    <t xml:space="preserve"> </t>
  </si>
  <si>
    <t>Area 2 and Area 3 Worksheets are in the below tabs</t>
  </si>
  <si>
    <t xml:space="preserve">Custom Number Format
</t>
  </si>
  <si>
    <t>Note: Excel gives you a life preview of how the number will be formatted (under Sample).
Result:</t>
  </si>
  <si>
    <t>Note: cell A1 still contains the number 41. We only changed the appearance of this number, not the number itself.</t>
  </si>
  <si>
    <t xml:space="preserve">Decimal Places
You can also control the number of decimal places. Use 0 to display the nearest integer value. Use 0.0 for one decimal place. Use 0.00 for two decimal places, etc.
1. Enter the value 839.1274 into cell A1.
2. Use the following number format code: 0.00
</t>
  </si>
  <si>
    <r>
      <rPr>
        <b/>
        <sz val="16"/>
        <color rgb="FF000000"/>
        <rFont val="Calibri"/>
        <family val="2"/>
      </rPr>
      <t>Add Text</t>
    </r>
    <r>
      <rPr>
        <sz val="11"/>
        <color rgb="FF000000"/>
        <rFont val="Calibri"/>
        <family val="2"/>
      </rPr>
      <t xml:space="preserve">
You can also add text to your numbers. For example, add "ft".
1. Enter the value 839.1274 into cell A1.
2. Use the following number format code: 0.0 "ft"</t>
    </r>
  </si>
  <si>
    <t>Note: remember, we only changed the appearance of this number, not the number itself. You can still use this number in your calculations.</t>
  </si>
  <si>
    <r>
      <rPr>
        <b/>
        <sz val="16"/>
        <color rgb="FF000000"/>
        <rFont val="Calibri"/>
        <family val="2"/>
      </rPr>
      <t>Large Numbers</t>
    </r>
    <r>
      <rPr>
        <sz val="11"/>
        <color rgb="FF000000"/>
        <rFont val="Calibri"/>
        <family val="2"/>
      </rPr>
      <t xml:space="preserve">
You can also control large numbers. Use one comma (,) to display thousands and use two commas (,,) to display millions.
1. Enter the following values in cells A1, B1, C1 and D1: 1000000, 2500000, 81000000 and 700000.
2. Use the following number format code: 0.0,, "M"</t>
    </r>
  </si>
  <si>
    <r>
      <rPr>
        <b/>
        <sz val="18"/>
        <color rgb="FF000000"/>
        <rFont val="Calibri"/>
        <family val="2"/>
      </rPr>
      <t>Repeat Characters</t>
    </r>
    <r>
      <rPr>
        <sz val="11"/>
        <color rgb="FF000000"/>
        <rFont val="Calibri"/>
        <family val="2"/>
      </rPr>
      <t xml:space="preserve">
Use the asterisk (*) followed with a character to fill a cell with that character.
1. Type Hi into cell A1.
2. Use the following number format code: @ *-</t>
    </r>
  </si>
  <si>
    <t>Note: the @ symbol is used to get the text input.</t>
  </si>
  <si>
    <r>
      <rPr>
        <b/>
        <sz val="20"/>
        <color rgb="FF000000"/>
        <rFont val="Calibri"/>
        <family val="2"/>
      </rPr>
      <t>Colors</t>
    </r>
    <r>
      <rPr>
        <sz val="11"/>
        <color rgb="FF000000"/>
        <rFont val="Calibri"/>
        <family val="2"/>
      </rPr>
      <t xml:space="preserve">
You can control positive numbers, negative numbers, zero values and text all at the same time! Each part is separated with a semicolon (;) in your number format code.
1. Enter the following values in cells A1, B1, C1 and A2: 5000000, 0, Hi and -5.89.
2. Use the following number format code: [Green]$#,##0_);[Red]$(#,##0);"zero";[Blue]"Text:" @</t>
    </r>
  </si>
  <si>
    <r>
      <rPr>
        <b/>
        <sz val="12"/>
        <color rgb="FF000000"/>
        <rFont val="Calibri"/>
        <family val="2"/>
      </rPr>
      <t>Note:</t>
    </r>
    <r>
      <rPr>
        <sz val="11"/>
        <color rgb="FF000000"/>
        <rFont val="Calibri"/>
        <family val="2"/>
      </rPr>
      <t xml:space="preserve"> #,## is used to add comma's to large numbers. To add a space, use the underscore "_" followed by a character. The length of the space will be the length of this character. In our example, we added a parentheses ")". As a result, the positive number lines up correctly with the negative number enclosed in parentheses. Use two parts separated with a semicolon (;) to control positive and negative numbers only. Use three parts separated with a semicolon (;) to control positive numbers, negative numbers and zero values only.</t>
    </r>
  </si>
  <si>
    <r>
      <rPr>
        <b/>
        <sz val="16"/>
        <color rgb="FF000000"/>
        <rFont val="Calibri"/>
        <family val="2"/>
      </rPr>
      <t>Dates and Times</t>
    </r>
    <r>
      <rPr>
        <sz val="11"/>
        <color rgb="FF000000"/>
        <rFont val="Calibri"/>
        <family val="2"/>
      </rPr>
      <t xml:space="preserve">
You can also control dates and times. Use one of the existing Date or Time formats as a starting point.
1. Enter the value 41674 into cell A1.
2. Select cell A1, right click, and then click Format Cells.
3. Select Date and select the Long Date.</t>
    </r>
  </si>
  <si>
    <r>
      <rPr>
        <b/>
        <sz val="11"/>
        <color rgb="FF000000"/>
        <rFont val="Calibri"/>
        <family val="2"/>
      </rPr>
      <t xml:space="preserve">Note: </t>
    </r>
    <r>
      <rPr>
        <sz val="11"/>
        <color rgb="FF000000"/>
        <rFont val="Calibri"/>
        <family val="2"/>
      </rPr>
      <t>Excel gives you a life preview of how the number will be formatted (under Sample).
4. Select Custom.
5. Slightly change the number format code to: mm/dd/yyyy, dddd
6. Click OK.</t>
    </r>
  </si>
  <si>
    <t>Result:</t>
  </si>
  <si>
    <t>General note: a custom number format is stored in the workbook where you create it. If you copy a value with a custom number format to another workbook, it will also be available in that workbook.</t>
  </si>
  <si>
    <t>TOP</t>
  </si>
  <si>
    <t>The above Dsum function calculates the sum of the values in cells D10, D11, D14 &amp; D15, and therefore returns the value $1,210,000</t>
  </si>
  <si>
    <t>&gt;2</t>
  </si>
  <si>
    <t>In the example below, the Dsum function is used to calculate the total sales in quarters 3 &amp; 4, in the "North" area. The criteria are specified in cells F7 - G8 and the Dsum formula is shown in cell F3.</t>
  </si>
  <si>
    <t>In the example below, the Daverage function is used to calculate the average quarterly sales in quarters 2, 3 and 4, for the Sales Rep. "Tina". The criteria are specified in cells F1 - G2 and the format of the Daverage function is shown in cell F3.</t>
  </si>
  <si>
    <t>The above Daverage function calculates the average of the values in cells D9, D13 &amp; D17, and therefore returns the value $268,333.</t>
  </si>
  <si>
    <t>&gt;1</t>
  </si>
  <si>
    <t>The example below uses the Dcount function to count the number of Science examination scores recorded for male students. The criteria are specified in cells G1 - H2 and the Dcount formula is shown in cell G3</t>
  </si>
  <si>
    <t>The above Dcount function finds that there are 2 rows for which the Gender is "Male" and the Subject is "Science". However, only one of these rows (row 13) contains a number in the "Score" column. Therefore, the function returns the value 1
Note that, in the above example, the Dcount function has excluded cell E7 from the count, because this cell contains text, and not a number. (However, this cell would have been counted if the Dcounta function had been used instead of the Dcount function).</t>
  </si>
  <si>
    <t>Amy</t>
  </si>
  <si>
    <t>Bill</t>
  </si>
  <si>
    <t>Tom</t>
  </si>
  <si>
    <t>Math</t>
  </si>
  <si>
    <t>awaiting</t>
  </si>
  <si>
    <t>Convert Function</t>
  </si>
  <si>
    <t>Converts a number from one measurement system to another. For example, CONVERT can translate a table of distances in miles to a table of distances in kilometers</t>
  </si>
  <si>
    <t>Use the Help Facility to know more</t>
  </si>
  <si>
    <t>Sum</t>
  </si>
  <si>
    <t>Adam Ali</t>
  </si>
  <si>
    <t>Moiz</t>
  </si>
  <si>
    <t>SHEHROZ Khan</t>
  </si>
  <si>
    <t>rUBAB AFZAL</t>
  </si>
  <si>
    <t>ZINNIA ArShAd</t>
  </si>
  <si>
    <t>PROPER</t>
  </si>
  <si>
    <t>SS#</t>
  </si>
  <si>
    <t>Department</t>
  </si>
  <si>
    <t>Benefits</t>
  </si>
  <si>
    <t>Salary</t>
  </si>
  <si>
    <t>Project &amp; Contract Services</t>
  </si>
  <si>
    <t>Colorado</t>
  </si>
  <si>
    <t>Research Center</t>
  </si>
  <si>
    <t>R</t>
  </si>
  <si>
    <t>Kentucky</t>
  </si>
  <si>
    <t>Manufacturing</t>
  </si>
  <si>
    <t>California</t>
  </si>
  <si>
    <t>ADC</t>
  </si>
  <si>
    <t>Ohio</t>
  </si>
  <si>
    <t>DM</t>
  </si>
  <si>
    <t>Professional Training Group</t>
  </si>
  <si>
    <t>DMR</t>
  </si>
  <si>
    <t>Process Development</t>
  </si>
  <si>
    <t>Quality Assurance</t>
  </si>
  <si>
    <t>Engineering/Maintenance</t>
  </si>
  <si>
    <t>Quality Control</t>
  </si>
  <si>
    <t>Operations</t>
  </si>
  <si>
    <t>International Clinical Safety</t>
  </si>
  <si>
    <t>Executive Education</t>
  </si>
  <si>
    <t>Pharmacokinetics</t>
  </si>
  <si>
    <t>Environmental Health/Safety</t>
  </si>
  <si>
    <t>Peptide Chemistry</t>
  </si>
  <si>
    <t>Logistics</t>
  </si>
  <si>
    <t>Research/Development</t>
  </si>
  <si>
    <t>Audit Services</t>
  </si>
  <si>
    <t>Major Mfg Projects</t>
  </si>
  <si>
    <t>Engineering/Operations</t>
  </si>
  <si>
    <t>Admin Training</t>
  </si>
  <si>
    <t>Manufacturing Admin</t>
  </si>
  <si>
    <t>Compliance</t>
  </si>
  <si>
    <t>AdminTraining</t>
  </si>
  <si>
    <t>DR</t>
  </si>
  <si>
    <t>Bamboo Coffee Table</t>
  </si>
  <si>
    <t>Bamboo End Table</t>
  </si>
  <si>
    <t>Captain Recliner</t>
  </si>
  <si>
    <t>Chameleon Couch</t>
  </si>
  <si>
    <t>Media Armoire</t>
  </si>
  <si>
    <t>Arnold, Cole</t>
  </si>
  <si>
    <t>Byrd, Asa</t>
  </si>
  <si>
    <t>Livingston, Lynette</t>
  </si>
  <si>
    <t>McCullough, Scott</t>
  </si>
  <si>
    <t>Vaughn, Harlon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</si>
</sst>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quot;$&quot;#,##0.00_);\(&quot;$&quot;#,##0.00\)"/>
    <numFmt numFmtId="165" formatCode="[$-409]mmmm\ d\,\ yyyy;@"/>
    <numFmt numFmtId="166" formatCode="[h]:mm"/>
    <numFmt numFmtId="167" formatCode="h:mm;@"/>
    <numFmt numFmtId="168" formatCode="[$-F800]dddd\,\ mmmm\ dd\,\ yyyy"/>
    <numFmt numFmtId="169" formatCode="&quot;$&quot;#,##0.00"/>
    <numFmt numFmtId="170" formatCode="[$-F400]h:mm:ss\ AM/PM"/>
    <numFmt numFmtId="171" formatCode="_(* #,##0_);_(* \(#,##0\);_(* &quot;-&quot;??_);_(@_)"/>
    <numFmt numFmtId="172" formatCode="&quot;£&quot;#,##0"/>
    <numFmt numFmtId="175" formatCode="000\-00\-0000"/>
    <numFmt numFmtId="176" formatCode="m/d/yy;@"/>
    <numFmt numFmtId="177" formatCode="_(&quot;$&quot;* #,##0.00_);_(&quot;$&quot;* \(#,##0.00\);_(&quot;$&quot;* &quot;-&quot;??_);_(@_)"/>
  </numFmts>
  <fonts count="72" x14ac:knownFonts="1">
    <font>
      <sz val="11"/>
      <color rgb="FF000000"/>
      <name val="Calibri"/>
      <family val="2"/>
    </font>
    <font>
      <sz val="11"/>
      <color theme="1"/>
      <name val="Calibri"/>
      <family val="2"/>
      <scheme val="minor"/>
    </font>
    <font>
      <sz val="11"/>
      <color theme="1"/>
      <name val="Calibri"/>
      <family val="2"/>
      <scheme val="minor"/>
    </font>
    <font>
      <sz val="11"/>
      <color rgb="FF000000"/>
      <name val="Calibri"/>
      <family val="2"/>
    </font>
    <font>
      <u/>
      <sz val="11"/>
      <color rgb="FF0000FF"/>
      <name val="Calibri"/>
      <family val="2"/>
    </font>
    <font>
      <b/>
      <sz val="14"/>
      <color rgb="FF000000"/>
      <name val="Calibri"/>
      <family val="2"/>
    </font>
    <font>
      <b/>
      <sz val="11"/>
      <color rgb="FF000000"/>
      <name val="Calibri"/>
      <family val="2"/>
    </font>
    <font>
      <b/>
      <i/>
      <sz val="12"/>
      <color rgb="FF000000"/>
      <name val="Calibri"/>
      <family val="2"/>
    </font>
    <font>
      <sz val="10"/>
      <name val="Arial"/>
      <family val="2"/>
    </font>
    <font>
      <b/>
      <sz val="18"/>
      <color indexed="9"/>
      <name val="Arial"/>
      <family val="2"/>
    </font>
    <font>
      <b/>
      <sz val="10"/>
      <name val="Arial"/>
      <family val="2"/>
    </font>
    <font>
      <sz val="11"/>
      <name val="Arial"/>
      <family val="2"/>
    </font>
    <font>
      <sz val="14"/>
      <name val="Arial"/>
      <family val="2"/>
    </font>
    <font>
      <b/>
      <sz val="9"/>
      <name val="Arial"/>
      <family val="2"/>
    </font>
    <font>
      <sz val="10"/>
      <name val="Arial"/>
      <family val="2"/>
    </font>
    <font>
      <sz val="9"/>
      <name val="Arial"/>
      <family val="2"/>
    </font>
    <font>
      <b/>
      <sz val="11"/>
      <name val="Arial"/>
      <family val="2"/>
    </font>
    <font>
      <b/>
      <sz val="8"/>
      <color indexed="9"/>
      <name val="Tahoma"/>
      <family val="2"/>
    </font>
    <font>
      <sz val="8"/>
      <name val="Tahoma"/>
      <family val="2"/>
    </font>
    <font>
      <b/>
      <u/>
      <sz val="18"/>
      <color rgb="FF0000FF"/>
      <name val="Calibri"/>
      <family val="2"/>
    </font>
    <font>
      <sz val="12"/>
      <name val="Arial Narrow"/>
      <family val="2"/>
    </font>
    <font>
      <b/>
      <sz val="12"/>
      <color indexed="12"/>
      <name val="Arial"/>
      <family val="2"/>
    </font>
    <font>
      <sz val="12"/>
      <name val="Arial"/>
      <family val="2"/>
    </font>
    <font>
      <b/>
      <sz val="18"/>
      <name val="Arial Narrow"/>
      <family val="2"/>
    </font>
    <font>
      <b/>
      <sz val="16"/>
      <color theme="1"/>
      <name val="Calibri"/>
      <family val="2"/>
      <scheme val="minor"/>
    </font>
    <font>
      <b/>
      <sz val="13.5"/>
      <name val="Arial Narrow"/>
      <family val="2"/>
    </font>
    <font>
      <b/>
      <u/>
      <sz val="16"/>
      <color rgb="FF0000FF"/>
      <name val="Calibri"/>
      <family val="2"/>
    </font>
    <font>
      <b/>
      <sz val="16"/>
      <color rgb="FF000000"/>
      <name val="Calibri"/>
      <family val="2"/>
    </font>
    <font>
      <sz val="9"/>
      <color rgb="FF000000"/>
      <name val="Arial"/>
      <family val="2"/>
    </font>
    <font>
      <b/>
      <sz val="9"/>
      <color rgb="FF000000"/>
      <name val="Arial"/>
      <family val="2"/>
    </font>
    <font>
      <b/>
      <sz val="12"/>
      <name val="Arial"/>
      <family val="2"/>
    </font>
    <font>
      <sz val="11"/>
      <color theme="0"/>
      <name val="Calibri"/>
      <family val="2"/>
      <scheme val="minor"/>
    </font>
    <font>
      <b/>
      <sz val="12"/>
      <color rgb="FF000000"/>
      <name val="Calibri"/>
      <family val="2"/>
    </font>
    <font>
      <b/>
      <sz val="14"/>
      <color theme="3" tint="-0.249977111117893"/>
      <name val="Calibri"/>
      <family val="2"/>
    </font>
    <font>
      <b/>
      <sz val="15"/>
      <color rgb="FF333333"/>
      <name val="Courier"/>
      <family val="3"/>
    </font>
    <font>
      <sz val="10"/>
      <name val="Arial"/>
      <family val="2"/>
    </font>
    <font>
      <sz val="10"/>
      <name val="Calibri"/>
      <family val="2"/>
    </font>
    <font>
      <b/>
      <sz val="10"/>
      <name val="Calibri"/>
      <family val="2"/>
    </font>
    <font>
      <b/>
      <i/>
      <sz val="10"/>
      <name val="Arial"/>
      <family val="2"/>
    </font>
    <font>
      <sz val="10"/>
      <color theme="1"/>
      <name val="Calibri"/>
      <family val="2"/>
    </font>
    <font>
      <b/>
      <sz val="10"/>
      <color theme="1"/>
      <name val="Calibri"/>
      <family val="2"/>
    </font>
    <font>
      <b/>
      <sz val="12"/>
      <name val="Calibri"/>
      <family val="2"/>
    </font>
    <font>
      <sz val="11"/>
      <color theme="1"/>
      <name val="Calibri"/>
      <family val="2"/>
    </font>
    <font>
      <b/>
      <sz val="11"/>
      <color theme="1"/>
      <name val="Calibri"/>
      <family val="2"/>
    </font>
    <font>
      <b/>
      <sz val="12"/>
      <name val="Arial Narrow"/>
      <family val="2"/>
    </font>
    <font>
      <b/>
      <sz val="18"/>
      <color theme="3"/>
      <name val="Cambria"/>
      <family val="2"/>
      <scheme val="major"/>
    </font>
    <font>
      <b/>
      <sz val="36"/>
      <color rgb="FF000000"/>
      <name val="Calibri"/>
      <family val="2"/>
    </font>
    <font>
      <b/>
      <sz val="11"/>
      <color rgb="FF000000"/>
      <name val="Baskerville Old Face"/>
      <family val="1"/>
    </font>
    <font>
      <b/>
      <sz val="28"/>
      <color rgb="FF000000"/>
      <name val="Calibri"/>
      <family val="2"/>
    </font>
    <font>
      <b/>
      <u/>
      <sz val="24"/>
      <color rgb="FF0000FF"/>
      <name val="Calibri"/>
      <family val="2"/>
    </font>
    <font>
      <b/>
      <u/>
      <sz val="20"/>
      <color rgb="FF0000FF"/>
      <name val="Calibri"/>
      <family val="2"/>
    </font>
    <font>
      <b/>
      <sz val="11"/>
      <name val="Calibri"/>
      <family val="2"/>
    </font>
    <font>
      <b/>
      <sz val="48"/>
      <color rgb="FF00B0F0"/>
      <name val="Calibri"/>
      <family val="2"/>
    </font>
    <font>
      <sz val="11"/>
      <color rgb="FF000000"/>
      <name val="Arial"/>
      <family val="2"/>
    </font>
    <font>
      <b/>
      <sz val="10.1"/>
      <color rgb="FF000000"/>
      <name val="Arial"/>
      <family val="2"/>
    </font>
    <font>
      <sz val="10.1"/>
      <color rgb="FF000000"/>
      <name val="Arial"/>
      <family val="2"/>
    </font>
    <font>
      <b/>
      <sz val="14"/>
      <color rgb="FF000000"/>
      <name val="Arial"/>
      <family val="2"/>
    </font>
    <font>
      <b/>
      <sz val="16"/>
      <color rgb="FF000000"/>
      <name val="Arial"/>
      <family val="2"/>
    </font>
    <font>
      <sz val="14"/>
      <color rgb="FF000000"/>
      <name val="Arial"/>
      <family val="2"/>
    </font>
    <font>
      <b/>
      <sz val="10.1"/>
      <color rgb="FF00B0F0"/>
      <name val="Arial"/>
      <family val="2"/>
    </font>
    <font>
      <b/>
      <sz val="18"/>
      <color rgb="FF000000"/>
      <name val="Calibri"/>
      <family val="2"/>
    </font>
    <font>
      <b/>
      <i/>
      <sz val="11"/>
      <color rgb="FF000000"/>
      <name val="Calibri"/>
      <family val="2"/>
    </font>
    <font>
      <b/>
      <sz val="20"/>
      <color rgb="FF000000"/>
      <name val="Calibri"/>
      <family val="2"/>
    </font>
    <font>
      <b/>
      <sz val="24"/>
      <color rgb="FF000000"/>
      <name val="Calibri"/>
      <family val="2"/>
    </font>
    <font>
      <u/>
      <sz val="26"/>
      <color rgb="FF0000FF"/>
      <name val="Calibri"/>
      <family val="2"/>
    </font>
    <font>
      <b/>
      <sz val="22"/>
      <color theme="3" tint="0.39997558519241921"/>
      <name val="Calibri"/>
      <family val="2"/>
    </font>
    <font>
      <sz val="10"/>
      <color rgb="FF000000"/>
      <name val="Arial"/>
      <family val="2"/>
    </font>
    <font>
      <b/>
      <sz val="10"/>
      <color rgb="FF000000"/>
      <name val="Arial"/>
      <family val="2"/>
    </font>
    <font>
      <b/>
      <sz val="11"/>
      <color theme="1"/>
      <name val="Calibri"/>
      <family val="2"/>
      <scheme val="minor"/>
    </font>
    <font>
      <b/>
      <sz val="22"/>
      <color rgb="FF000000"/>
      <name val="Calibri"/>
      <family val="2"/>
    </font>
    <font>
      <sz val="14"/>
      <color rgb="FF000000"/>
      <name val="Calibri"/>
      <family val="2"/>
    </font>
    <font>
      <sz val="36"/>
      <color rgb="FF000000"/>
      <name val="Calibri"/>
      <family val="2"/>
    </font>
  </fonts>
  <fills count="39">
    <fill>
      <patternFill patternType="none"/>
    </fill>
    <fill>
      <patternFill patternType="gray125"/>
    </fill>
    <fill>
      <patternFill patternType="solid">
        <fgColor rgb="FFD8D8D8"/>
        <bgColor rgb="FFD8D8D8"/>
      </patternFill>
    </fill>
    <fill>
      <patternFill patternType="solid">
        <fgColor rgb="FFFFFF00"/>
        <bgColor rgb="FFFFFF00"/>
      </patternFill>
    </fill>
    <fill>
      <patternFill patternType="solid">
        <fgColor rgb="FFCCFFFF"/>
        <bgColor rgb="FFCCFFFF"/>
      </patternFill>
    </fill>
    <fill>
      <patternFill patternType="solid">
        <fgColor rgb="FFFFFF99"/>
        <bgColor rgb="FFFFFF99"/>
      </patternFill>
    </fill>
    <fill>
      <patternFill patternType="solid">
        <fgColor rgb="FFCCFFCC"/>
        <bgColor rgb="FFCCFFCC"/>
      </patternFill>
    </fill>
    <fill>
      <patternFill patternType="solid">
        <fgColor rgb="FFC0C0C0"/>
        <bgColor rgb="FFC0C0C0"/>
      </patternFill>
    </fill>
    <fill>
      <patternFill patternType="solid">
        <fgColor rgb="FFFFFFFF"/>
        <bgColor rgb="FFFFFFFF"/>
      </patternFill>
    </fill>
    <fill>
      <patternFill patternType="solid">
        <fgColor indexed="57"/>
        <bgColor indexed="64"/>
      </patternFill>
    </fill>
    <fill>
      <patternFill patternType="solid">
        <fgColor indexed="42"/>
        <bgColor indexed="64"/>
      </patternFill>
    </fill>
    <fill>
      <patternFill patternType="solid">
        <fgColor indexed="43"/>
        <bgColor indexed="64"/>
      </patternFill>
    </fill>
    <fill>
      <patternFill patternType="solid">
        <fgColor indexed="8"/>
        <bgColor indexed="64"/>
      </patternFill>
    </fill>
    <fill>
      <patternFill patternType="solid">
        <fgColor theme="1"/>
        <bgColor indexed="64"/>
      </patternFill>
    </fill>
    <fill>
      <patternFill patternType="solid">
        <fgColor theme="1"/>
        <bgColor rgb="FFBFBFBF"/>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CECFF"/>
        <bgColor indexed="64"/>
      </patternFill>
    </fill>
    <fill>
      <patternFill patternType="solid">
        <fgColor indexed="13"/>
        <bgColor indexed="64"/>
      </patternFill>
    </fill>
    <fill>
      <patternFill patternType="solid">
        <fgColor theme="0" tint="-0.34998626667073579"/>
        <bgColor indexed="64"/>
      </patternFill>
    </fill>
    <fill>
      <patternFill patternType="solid">
        <fgColor rgb="FFCCCCCC"/>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indexed="48"/>
        <bgColor indexed="64"/>
      </patternFill>
    </fill>
    <fill>
      <patternFill patternType="solid">
        <fgColor theme="3" tint="0.79998168889431442"/>
        <bgColor indexed="64"/>
      </patternFill>
    </fill>
    <fill>
      <patternFill patternType="solid">
        <fgColor theme="4"/>
      </patternFill>
    </fill>
    <fill>
      <patternFill patternType="solid">
        <fgColor rgb="FFFFFF00"/>
        <bgColor rgb="FFC0C0C0"/>
      </patternFill>
    </fill>
    <fill>
      <patternFill patternType="solid">
        <fgColor theme="3" tint="0.79998168889431442"/>
        <bgColor rgb="FFC0C0C0"/>
      </patternFill>
    </fill>
    <fill>
      <patternFill patternType="solid">
        <fgColor theme="0"/>
        <bgColor indexed="64"/>
      </patternFill>
    </fill>
    <fill>
      <patternFill patternType="solid">
        <fgColor indexed="26"/>
      </patternFill>
    </fill>
    <fill>
      <patternFill patternType="solid">
        <fgColor rgb="FFFFFFFF"/>
        <bgColor indexed="64"/>
      </patternFill>
    </fill>
    <fill>
      <patternFill patternType="solid">
        <fgColor theme="8" tint="0.79998168889431442"/>
        <bgColor indexed="64"/>
      </patternFill>
    </fill>
    <fill>
      <patternFill patternType="solid">
        <fgColor rgb="FFECECEC"/>
        <bgColor indexed="64"/>
      </patternFill>
    </fill>
    <fill>
      <patternFill patternType="solid">
        <fgColor rgb="FF0085B4"/>
        <bgColor indexed="64"/>
      </patternFill>
    </fill>
    <fill>
      <patternFill patternType="solid">
        <fgColor rgb="FFFFFF99"/>
        <bgColor indexed="64"/>
      </patternFill>
    </fill>
    <fill>
      <patternFill patternType="solid">
        <fgColor theme="4" tint="0.79998168889431442"/>
        <bgColor theme="4" tint="0.79998168889431442"/>
      </patternFill>
    </fill>
  </fills>
  <borders count="58">
    <border>
      <left/>
      <right/>
      <top/>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9"/>
      </right>
      <top/>
      <bottom/>
      <diagonal/>
    </border>
    <border>
      <left style="thin">
        <color indexed="9"/>
      </left>
      <right style="thin">
        <color indexed="9"/>
      </right>
      <top/>
      <bottom/>
      <diagonal/>
    </border>
    <border>
      <left style="thin">
        <color indexed="9"/>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3" tint="0.79998168889431442"/>
      </left>
      <right style="medium">
        <color theme="3" tint="0.79998168889431442"/>
      </right>
      <top style="medium">
        <color theme="3" tint="0.79998168889431442"/>
      </top>
      <bottom style="medium">
        <color theme="3" tint="0.79998168889431442"/>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2"/>
      </left>
      <right style="thin">
        <color indexed="62"/>
      </right>
      <top style="thin">
        <color indexed="62"/>
      </top>
      <bottom style="thin">
        <color indexed="62"/>
      </bottom>
      <diagonal/>
    </border>
    <border>
      <left style="medium">
        <color rgb="FFBBBBBB"/>
      </left>
      <right style="medium">
        <color rgb="FFBBBBBB"/>
      </right>
      <top style="medium">
        <color rgb="FFBBBBBB"/>
      </top>
      <bottom style="medium">
        <color rgb="FFBBBBBB"/>
      </bottom>
      <diagonal/>
    </border>
    <border>
      <left style="medium">
        <color rgb="FFBBBBBB"/>
      </left>
      <right style="medium">
        <color rgb="FFBBBBBB"/>
      </right>
      <top style="medium">
        <color rgb="FFBBBBBB"/>
      </top>
      <bottom/>
      <diagonal/>
    </border>
    <border>
      <left/>
      <right/>
      <top style="medium">
        <color rgb="FFDDDDDD"/>
      </top>
      <bottom style="medium">
        <color rgb="FFDDDDDD"/>
      </bottom>
      <diagonal/>
    </border>
    <border>
      <left style="medium">
        <color rgb="FFDDDDDD"/>
      </left>
      <right style="medium">
        <color rgb="FFDDDDDD"/>
      </right>
      <top style="medium">
        <color rgb="FFDDDDDD"/>
      </top>
      <bottom style="medium">
        <color rgb="FFDDDDDD"/>
      </bottom>
      <diagonal/>
    </border>
    <border>
      <left/>
      <right style="medium">
        <color rgb="FFDDDDDD"/>
      </right>
      <top style="medium">
        <color rgb="FFDDDDDD"/>
      </top>
      <bottom style="medium">
        <color rgb="FFDDDDDD"/>
      </bottom>
      <diagonal/>
    </border>
    <border>
      <left style="medium">
        <color rgb="FFDDDDDD"/>
      </left>
      <right style="medium">
        <color rgb="FFDDDDDD"/>
      </right>
      <top/>
      <bottom style="medium">
        <color rgb="FFDDDDDD"/>
      </bottom>
      <diagonal/>
    </border>
    <border>
      <left style="medium">
        <color rgb="FFAAAAAA"/>
      </left>
      <right style="medium">
        <color rgb="FFAAAAAA"/>
      </right>
      <top style="medium">
        <color rgb="FFAAAAAA"/>
      </top>
      <bottom style="medium">
        <color rgb="FFAAAAAA"/>
      </bottom>
      <diagonal/>
    </border>
    <border>
      <left style="medium">
        <color rgb="FFAAAAAA"/>
      </left>
      <right style="medium">
        <color rgb="FFAAAAAA"/>
      </right>
      <top style="medium">
        <color rgb="FFAAAAAA"/>
      </top>
      <bottom/>
      <diagonal/>
    </border>
    <border>
      <left style="medium">
        <color rgb="FFAAAAAA"/>
      </left>
      <right/>
      <top style="medium">
        <color rgb="FFAAAAAA"/>
      </top>
      <bottom style="medium">
        <color rgb="FFAAAAAA"/>
      </bottom>
      <diagonal/>
    </border>
    <border>
      <left style="medium">
        <color rgb="FFAAAAAA"/>
      </left>
      <right style="medium">
        <color rgb="FFAAAAAA"/>
      </right>
      <top/>
      <bottom style="medium">
        <color rgb="FFAAAAAA"/>
      </bottom>
      <diagonal/>
    </border>
    <border>
      <left style="medium">
        <color rgb="FFDDDDDD"/>
      </left>
      <right/>
      <top style="medium">
        <color rgb="FFDDDDDD"/>
      </top>
      <bottom style="medium">
        <color rgb="FFDDDDDD"/>
      </bottom>
      <diagonal/>
    </border>
    <border>
      <left style="thin">
        <color indexed="64"/>
      </left>
      <right/>
      <top style="thin">
        <color indexed="64"/>
      </top>
      <bottom/>
      <diagonal/>
    </border>
    <border>
      <left/>
      <right style="thin">
        <color indexed="64"/>
      </right>
      <top style="thin">
        <color indexed="64"/>
      </top>
      <bottom/>
      <diagonal/>
    </border>
    <border>
      <left style="medium">
        <color rgb="FFD0D0D0"/>
      </left>
      <right style="medium">
        <color rgb="FFD0D0D0"/>
      </right>
      <top style="medium">
        <color rgb="FFD0D0D0"/>
      </top>
      <bottom style="medium">
        <color rgb="FFD0D0D0"/>
      </bottom>
      <diagonal/>
    </border>
    <border>
      <left style="medium">
        <color rgb="FFD0D0D0"/>
      </left>
      <right/>
      <top style="medium">
        <color rgb="FFD0D0D0"/>
      </top>
      <bottom style="medium">
        <color rgb="FFD0D0D0"/>
      </bottom>
      <diagonal/>
    </border>
    <border>
      <left/>
      <right/>
      <top/>
      <bottom style="thin">
        <color theme="4" tint="0.39997558519241921"/>
      </bottom>
      <diagonal/>
    </border>
    <border>
      <left/>
      <right/>
      <top style="thin">
        <color theme="4" tint="0.39997558519241921"/>
      </top>
      <bottom/>
      <diagonal/>
    </border>
  </borders>
  <cellStyleXfs count="20">
    <xf numFmtId="0" fontId="0" fillId="0" borderId="0"/>
    <xf numFmtId="0" fontId="3" fillId="0" borderId="0" applyNumberFormat="0" applyFont="0" applyFill="0" applyBorder="0" applyAlignment="0" applyProtection="0"/>
    <xf numFmtId="0" fontId="4" fillId="0" borderId="0" applyNumberFormat="0" applyFill="0" applyBorder="0" applyAlignment="0" applyProtection="0"/>
    <xf numFmtId="0" fontId="8" fillId="0" borderId="0"/>
    <xf numFmtId="0" fontId="20" fillId="0" borderId="0"/>
    <xf numFmtId="0" fontId="2" fillId="0" borderId="0"/>
    <xf numFmtId="0" fontId="35" fillId="0" borderId="0"/>
    <xf numFmtId="43" fontId="8" fillId="0" borderId="0" applyFont="0" applyFill="0" applyBorder="0" applyAlignment="0" applyProtection="0"/>
    <xf numFmtId="0" fontId="38" fillId="26" borderId="31"/>
    <xf numFmtId="0" fontId="42" fillId="0" borderId="0"/>
    <xf numFmtId="0" fontId="30" fillId="27" borderId="0">
      <alignment wrapText="1"/>
    </xf>
    <xf numFmtId="0" fontId="3" fillId="0" borderId="0"/>
    <xf numFmtId="0" fontId="32" fillId="15" borderId="36"/>
    <xf numFmtId="0" fontId="45" fillId="0" borderId="0" applyNumberFormat="0" applyFill="0" applyBorder="0" applyAlignment="0" applyProtection="0"/>
    <xf numFmtId="0" fontId="31" fillId="28" borderId="0" applyNumberFormat="0" applyBorder="0" applyAlignment="0" applyProtection="0"/>
    <xf numFmtId="0" fontId="1" fillId="0" borderId="0"/>
    <xf numFmtId="0" fontId="8" fillId="32" borderId="0" applyNumberFormat="0" applyFont="0" applyBorder="0" applyAlignment="0" applyProtection="0"/>
    <xf numFmtId="43" fontId="3" fillId="0" borderId="0" applyFont="0" applyFill="0" applyBorder="0" applyAlignment="0" applyProtection="0"/>
    <xf numFmtId="9" fontId="8" fillId="0" borderId="0" applyFont="0" applyFill="0" applyBorder="0" applyAlignment="0" applyProtection="0"/>
    <xf numFmtId="177" fontId="8" fillId="0" borderId="0" applyFont="0" applyFill="0" applyBorder="0" applyAlignment="0" applyProtection="0"/>
  </cellStyleXfs>
  <cellXfs count="412">
    <xf numFmtId="0" fontId="0" fillId="0" borderId="0" xfId="0"/>
    <xf numFmtId="0" fontId="0" fillId="0" borderId="1" xfId="0" applyBorder="1"/>
    <xf numFmtId="0" fontId="6" fillId="3" borderId="1" xfId="0" applyFont="1" applyFill="1" applyBorder="1" applyAlignment="1">
      <alignment horizontal="center"/>
    </xf>
    <xf numFmtId="0" fontId="6" fillId="4" borderId="1" xfId="0" applyFont="1" applyFill="1" applyBorder="1" applyAlignment="1">
      <alignment horizontal="center"/>
    </xf>
    <xf numFmtId="0" fontId="6" fillId="0" borderId="1" xfId="0" applyFont="1" applyBorder="1"/>
    <xf numFmtId="0" fontId="6" fillId="3" borderId="1" xfId="0" applyFont="1" applyFill="1" applyBorder="1"/>
    <xf numFmtId="0" fontId="6" fillId="4" borderId="1" xfId="0" applyFont="1" applyFill="1" applyBorder="1"/>
    <xf numFmtId="0" fontId="6" fillId="5" borderId="1" xfId="0" applyFont="1" applyFill="1" applyBorder="1" applyAlignment="1">
      <alignment horizontal="center"/>
    </xf>
    <xf numFmtId="0" fontId="0" fillId="5" borderId="1" xfId="0" applyFill="1" applyBorder="1"/>
    <xf numFmtId="0" fontId="6" fillId="5" borderId="1" xfId="0" applyFont="1" applyFill="1" applyBorder="1"/>
    <xf numFmtId="0" fontId="6" fillId="6" borderId="1" xfId="0" applyFont="1" applyFill="1" applyBorder="1" applyAlignment="1">
      <alignment horizontal="center"/>
    </xf>
    <xf numFmtId="0" fontId="0" fillId="0" borderId="0" xfId="0" applyAlignment="1"/>
    <xf numFmtId="0" fontId="6" fillId="7" borderId="1" xfId="0" applyFont="1" applyFill="1" applyBorder="1"/>
    <xf numFmtId="0" fontId="6" fillId="6" borderId="0" xfId="0" applyFont="1" applyFill="1"/>
    <xf numFmtId="0" fontId="6" fillId="5" borderId="0" xfId="0" applyFont="1" applyFill="1"/>
    <xf numFmtId="0" fontId="0" fillId="8" borderId="0" xfId="0" applyFill="1"/>
    <xf numFmtId="0" fontId="6" fillId="2" borderId="1" xfId="0" applyFont="1" applyFill="1" applyBorder="1"/>
    <xf numFmtId="0" fontId="0" fillId="6" borderId="1" xfId="0" applyFill="1" applyBorder="1"/>
    <xf numFmtId="0" fontId="8" fillId="0" borderId="0" xfId="3"/>
    <xf numFmtId="0" fontId="12" fillId="0" borderId="0" xfId="3" applyFont="1" applyAlignment="1">
      <alignment horizontal="center" vertical="center"/>
    </xf>
    <xf numFmtId="0" fontId="13" fillId="0" borderId="8" xfId="3" applyFont="1" applyBorder="1" applyAlignment="1">
      <alignment horizontal="center"/>
    </xf>
    <xf numFmtId="0" fontId="14" fillId="0" borderId="0" xfId="3" applyFont="1"/>
    <xf numFmtId="18" fontId="15" fillId="0" borderId="9" xfId="3" applyNumberFormat="1" applyFont="1" applyBorder="1" applyAlignment="1">
      <alignment horizontal="center"/>
    </xf>
    <xf numFmtId="18" fontId="15" fillId="0" borderId="0" xfId="3" applyNumberFormat="1" applyFont="1" applyAlignment="1">
      <alignment horizontal="center"/>
    </xf>
    <xf numFmtId="18" fontId="15" fillId="0" borderId="10" xfId="3" applyNumberFormat="1" applyFont="1" applyBorder="1" applyAlignment="1">
      <alignment horizontal="center"/>
    </xf>
    <xf numFmtId="18" fontId="15" fillId="0" borderId="5" xfId="3" applyNumberFormat="1" applyFont="1" applyBorder="1" applyAlignment="1">
      <alignment horizontal="center"/>
    </xf>
    <xf numFmtId="0" fontId="15" fillId="0" borderId="5" xfId="3" applyFont="1" applyBorder="1" applyAlignment="1">
      <alignment horizontal="center"/>
    </xf>
    <xf numFmtId="0" fontId="15" fillId="0" borderId="10" xfId="3" applyFont="1" applyBorder="1" applyAlignment="1">
      <alignment horizontal="center"/>
    </xf>
    <xf numFmtId="15" fontId="10" fillId="10" borderId="0" xfId="3" applyNumberFormat="1" applyFont="1" applyFill="1" applyAlignment="1">
      <alignment horizontal="right"/>
    </xf>
    <xf numFmtId="166" fontId="8" fillId="0" borderId="0" xfId="3" applyNumberFormat="1" applyBorder="1" applyAlignment="1">
      <alignment horizontal="center"/>
    </xf>
    <xf numFmtId="166" fontId="8" fillId="0" borderId="11" xfId="3" applyNumberFormat="1" applyBorder="1" applyAlignment="1">
      <alignment horizontal="center"/>
    </xf>
    <xf numFmtId="18" fontId="8" fillId="0" borderId="0" xfId="3" applyNumberFormat="1"/>
    <xf numFmtId="0" fontId="10" fillId="10" borderId="0" xfId="3" applyFont="1" applyFill="1" applyAlignment="1">
      <alignment horizontal="right"/>
    </xf>
    <xf numFmtId="167" fontId="8" fillId="0" borderId="0" xfId="3" applyNumberFormat="1"/>
    <xf numFmtId="0" fontId="10" fillId="0" borderId="0" xfId="3" applyFont="1" applyAlignment="1">
      <alignment horizontal="center" vertical="center"/>
    </xf>
    <xf numFmtId="0" fontId="10" fillId="0" borderId="0" xfId="3" applyFont="1" applyAlignment="1">
      <alignment horizontal="center" vertical="center" wrapText="1"/>
    </xf>
    <xf numFmtId="14" fontId="8" fillId="0" borderId="0" xfId="3" applyNumberFormat="1"/>
    <xf numFmtId="0" fontId="8" fillId="0" borderId="0" xfId="3" applyAlignment="1">
      <alignment horizontal="center"/>
    </xf>
    <xf numFmtId="168" fontId="8" fillId="0" borderId="0" xfId="3" applyNumberFormat="1"/>
    <xf numFmtId="0" fontId="8" fillId="11" borderId="0" xfId="3" applyFill="1" applyBorder="1"/>
    <xf numFmtId="0" fontId="10" fillId="11" borderId="12" xfId="3" applyFont="1" applyFill="1" applyBorder="1" applyAlignment="1">
      <alignment horizontal="center" vertical="center"/>
    </xf>
    <xf numFmtId="0" fontId="10" fillId="11" borderId="13" xfId="3" applyFont="1" applyFill="1" applyBorder="1" applyAlignment="1">
      <alignment horizontal="center" vertical="center"/>
    </xf>
    <xf numFmtId="0" fontId="8" fillId="11" borderId="0" xfId="3" applyFill="1"/>
    <xf numFmtId="0" fontId="10" fillId="11" borderId="0" xfId="3" applyFont="1" applyFill="1" applyAlignment="1">
      <alignment horizontal="center"/>
    </xf>
    <xf numFmtId="0" fontId="10" fillId="11" borderId="10" xfId="3" applyFont="1" applyFill="1" applyBorder="1"/>
    <xf numFmtId="169" fontId="8" fillId="0" borderId="0" xfId="3" applyNumberFormat="1"/>
    <xf numFmtId="0" fontId="8" fillId="0" borderId="0" xfId="3" applyFill="1"/>
    <xf numFmtId="0" fontId="10" fillId="11" borderId="0" xfId="3" applyFont="1" applyFill="1"/>
    <xf numFmtId="0" fontId="10" fillId="0" borderId="0" xfId="3" applyFont="1" applyAlignment="1">
      <alignment horizontal="right"/>
    </xf>
    <xf numFmtId="0" fontId="16" fillId="11" borderId="12" xfId="3" applyFont="1" applyFill="1" applyBorder="1" applyAlignment="1">
      <alignment horizontal="center" vertical="center"/>
    </xf>
    <xf numFmtId="0" fontId="16" fillId="11" borderId="13" xfId="3" applyFont="1" applyFill="1" applyBorder="1" applyAlignment="1">
      <alignment horizontal="center" vertical="center"/>
    </xf>
    <xf numFmtId="0" fontId="10" fillId="0" borderId="0" xfId="3" applyFont="1"/>
    <xf numFmtId="9" fontId="8" fillId="0" borderId="0" xfId="3" applyNumberFormat="1"/>
    <xf numFmtId="0" fontId="17" fillId="12" borderId="14" xfId="3" applyNumberFormat="1" applyFont="1" applyFill="1" applyBorder="1" applyAlignment="1">
      <alignment wrapText="1"/>
    </xf>
    <xf numFmtId="0" fontId="17" fillId="12" borderId="15" xfId="3" applyNumberFormat="1" applyFont="1" applyFill="1" applyBorder="1" applyAlignment="1">
      <alignment wrapText="1"/>
    </xf>
    <xf numFmtId="0" fontId="17" fillId="12" borderId="15" xfId="3" quotePrefix="1" applyNumberFormat="1" applyFont="1" applyFill="1" applyBorder="1" applyAlignment="1">
      <alignment wrapText="1"/>
    </xf>
    <xf numFmtId="0" fontId="17" fillId="12" borderId="16" xfId="3" applyNumberFormat="1" applyFont="1" applyFill="1" applyBorder="1" applyAlignment="1">
      <alignment wrapText="1"/>
    </xf>
    <xf numFmtId="0" fontId="18" fillId="0" borderId="0" xfId="3" quotePrefix="1" applyNumberFormat="1" applyFont="1"/>
    <xf numFmtId="14" fontId="18" fillId="0" borderId="0" xfId="3" applyNumberFormat="1" applyFont="1"/>
    <xf numFmtId="164" fontId="18" fillId="0" borderId="0" xfId="3" applyNumberFormat="1" applyFont="1"/>
    <xf numFmtId="0" fontId="0" fillId="14" borderId="0" xfId="0" applyFill="1"/>
    <xf numFmtId="0" fontId="0" fillId="13" borderId="0" xfId="0" applyFill="1"/>
    <xf numFmtId="0" fontId="0" fillId="14" borderId="1" xfId="0" applyFill="1" applyBorder="1"/>
    <xf numFmtId="0" fontId="0" fillId="17" borderId="0" xfId="0" applyFill="1"/>
    <xf numFmtId="0" fontId="6" fillId="18" borderId="0" xfId="0" applyFont="1" applyFill="1" applyAlignment="1"/>
    <xf numFmtId="0" fontId="6" fillId="18" borderId="0" xfId="0" applyFont="1" applyFill="1"/>
    <xf numFmtId="0" fontId="5" fillId="16" borderId="0" xfId="0" applyFont="1" applyFill="1"/>
    <xf numFmtId="0" fontId="21" fillId="19" borderId="13" xfId="4" applyFont="1" applyFill="1" applyBorder="1" applyAlignment="1">
      <alignment horizontal="center"/>
    </xf>
    <xf numFmtId="0" fontId="22" fillId="0" borderId="0" xfId="4" applyFont="1" applyFill="1" applyBorder="1"/>
    <xf numFmtId="0" fontId="23" fillId="0" borderId="0" xfId="4" applyFont="1"/>
    <xf numFmtId="0" fontId="22" fillId="19" borderId="13" xfId="4" applyFont="1" applyFill="1" applyBorder="1"/>
    <xf numFmtId="0" fontId="22" fillId="19" borderId="13" xfId="4" applyFont="1" applyFill="1" applyBorder="1" applyAlignment="1">
      <alignment horizontal="right"/>
    </xf>
    <xf numFmtId="0" fontId="22" fillId="0" borderId="13" xfId="4" applyFont="1" applyFill="1" applyBorder="1" applyAlignment="1">
      <alignment horizontal="center"/>
    </xf>
    <xf numFmtId="0" fontId="20" fillId="0" borderId="0" xfId="4"/>
    <xf numFmtId="0" fontId="24" fillId="0" borderId="0" xfId="4" applyFont="1"/>
    <xf numFmtId="0" fontId="21" fillId="19" borderId="0" xfId="4" applyFont="1" applyFill="1" applyBorder="1" applyAlignment="1">
      <alignment horizontal="center"/>
    </xf>
    <xf numFmtId="0" fontId="21" fillId="0" borderId="0" xfId="4" applyFont="1" applyFill="1" applyBorder="1" applyAlignment="1">
      <alignment horizontal="center"/>
    </xf>
    <xf numFmtId="0" fontId="22" fillId="0" borderId="0" xfId="4" applyFont="1" applyFill="1" applyBorder="1" applyAlignment="1"/>
    <xf numFmtId="0" fontId="22" fillId="19" borderId="13" xfId="4" applyFont="1" applyFill="1" applyBorder="1" applyAlignment="1">
      <alignment horizontal="left" indent="1"/>
    </xf>
    <xf numFmtId="0" fontId="22" fillId="0" borderId="13" xfId="4" applyFont="1" applyFill="1" applyBorder="1" applyAlignment="1"/>
    <xf numFmtId="0" fontId="25" fillId="0" borderId="0" xfId="4" applyFont="1"/>
    <xf numFmtId="0" fontId="22" fillId="0" borderId="17" xfId="4" applyFont="1" applyFill="1" applyBorder="1" applyAlignment="1">
      <alignment horizontal="center"/>
    </xf>
    <xf numFmtId="0" fontId="22" fillId="20" borderId="13" xfId="4" applyFont="1" applyFill="1" applyBorder="1" applyAlignment="1">
      <alignment horizontal="center"/>
    </xf>
    <xf numFmtId="0" fontId="22" fillId="0" borderId="13" xfId="4" applyFont="1" applyFill="1" applyBorder="1" applyAlignment="1">
      <alignment horizontal="left" indent="1"/>
    </xf>
    <xf numFmtId="0" fontId="22" fillId="19" borderId="13" xfId="4" applyFont="1" applyFill="1" applyBorder="1" applyAlignment="1"/>
    <xf numFmtId="0" fontId="5" fillId="15" borderId="0" xfId="0" applyFont="1" applyFill="1"/>
    <xf numFmtId="0" fontId="27" fillId="15" borderId="0" xfId="0" applyFont="1" applyFill="1"/>
    <xf numFmtId="0" fontId="0" fillId="0" borderId="21" xfId="0" applyBorder="1"/>
    <xf numFmtId="0" fontId="0" fillId="0" borderId="0" xfId="0" applyBorder="1"/>
    <xf numFmtId="0" fontId="0" fillId="0" borderId="22" xfId="0" applyBorder="1"/>
    <xf numFmtId="0" fontId="27" fillId="15" borderId="23" xfId="0" applyFont="1" applyFill="1" applyBorder="1"/>
    <xf numFmtId="0" fontId="0" fillId="0" borderId="2" xfId="0" applyBorder="1"/>
    <xf numFmtId="0" fontId="0" fillId="0" borderId="24" xfId="0" applyBorder="1"/>
    <xf numFmtId="0" fontId="29" fillId="22" borderId="1" xfId="0" applyFont="1" applyFill="1" applyBorder="1" applyAlignment="1">
      <alignment horizontal="center" vertical="center" wrapText="1"/>
    </xf>
    <xf numFmtId="0" fontId="28" fillId="0" borderId="1" xfId="0" applyFont="1" applyBorder="1" applyAlignment="1">
      <alignment horizontal="left" vertical="top" wrapText="1"/>
    </xf>
    <xf numFmtId="0" fontId="10" fillId="17" borderId="13" xfId="3" applyFont="1" applyFill="1" applyBorder="1"/>
    <xf numFmtId="15" fontId="10" fillId="17" borderId="13" xfId="3" applyNumberFormat="1" applyFont="1" applyFill="1" applyBorder="1"/>
    <xf numFmtId="0" fontId="30" fillId="16" borderId="13" xfId="3" applyFont="1" applyFill="1" applyBorder="1"/>
    <xf numFmtId="0" fontId="10" fillId="0" borderId="0" xfId="3" applyFont="1" applyAlignment="1">
      <alignment horizontal="left"/>
    </xf>
    <xf numFmtId="0" fontId="8" fillId="17" borderId="17" xfId="3" applyFill="1" applyBorder="1"/>
    <xf numFmtId="0" fontId="32" fillId="15" borderId="0" xfId="0" applyFont="1" applyFill="1"/>
    <xf numFmtId="0" fontId="6" fillId="15" borderId="0" xfId="0" applyFont="1" applyFill="1"/>
    <xf numFmtId="0" fontId="5" fillId="15" borderId="13" xfId="0" applyFont="1" applyFill="1" applyBorder="1"/>
    <xf numFmtId="0" fontId="33" fillId="16" borderId="13" xfId="0" applyFont="1" applyFill="1" applyBorder="1"/>
    <xf numFmtId="0" fontId="32" fillId="16" borderId="13" xfId="0" applyFont="1" applyFill="1" applyBorder="1"/>
    <xf numFmtId="170" fontId="34" fillId="23" borderId="18" xfId="0" applyNumberFormat="1" applyFont="1" applyFill="1" applyBorder="1"/>
    <xf numFmtId="0" fontId="8" fillId="0" borderId="20" xfId="3" applyBorder="1"/>
    <xf numFmtId="0" fontId="14" fillId="0" borderId="21" xfId="3" applyFont="1" applyBorder="1"/>
    <xf numFmtId="0" fontId="14" fillId="0" borderId="22" xfId="3" applyFont="1" applyBorder="1"/>
    <xf numFmtId="0" fontId="10" fillId="24" borderId="26" xfId="3" applyFont="1" applyFill="1" applyBorder="1"/>
    <xf numFmtId="0" fontId="10" fillId="25" borderId="27" xfId="3" applyFont="1" applyFill="1" applyBorder="1"/>
    <xf numFmtId="0" fontId="8" fillId="15" borderId="26" xfId="3" applyFill="1" applyBorder="1"/>
    <xf numFmtId="0" fontId="8" fillId="15" borderId="27" xfId="3" applyFill="1" applyBorder="1"/>
    <xf numFmtId="0" fontId="8" fillId="24" borderId="26" xfId="3" applyFill="1" applyBorder="1"/>
    <xf numFmtId="0" fontId="8" fillId="24" borderId="28" xfId="3" applyFill="1" applyBorder="1"/>
    <xf numFmtId="0" fontId="10" fillId="25" borderId="29" xfId="3" applyFont="1" applyFill="1" applyBorder="1"/>
    <xf numFmtId="0" fontId="0" fillId="0" borderId="0" xfId="0" applyAlignment="1">
      <alignment horizontal="center"/>
    </xf>
    <xf numFmtId="49" fontId="0" fillId="0" borderId="0" xfId="0" applyNumberFormat="1"/>
    <xf numFmtId="0" fontId="0" fillId="15" borderId="13" xfId="0" applyFill="1" applyBorder="1"/>
    <xf numFmtId="0" fontId="10" fillId="0" borderId="6" xfId="0" applyFont="1" applyBorder="1"/>
    <xf numFmtId="0" fontId="10" fillId="0" borderId="6" xfId="0" applyFont="1" applyBorder="1" applyAlignment="1">
      <alignment horizontal="center"/>
    </xf>
    <xf numFmtId="0" fontId="10" fillId="0" borderId="6" xfId="0" applyFont="1" applyBorder="1" applyAlignment="1">
      <alignment horizontal="right"/>
    </xf>
    <xf numFmtId="0" fontId="8" fillId="0" borderId="6" xfId="0" applyFont="1" applyBorder="1" applyAlignment="1">
      <alignment horizontal="left" indent="1"/>
    </xf>
    <xf numFmtId="10" fontId="8" fillId="0" borderId="0" xfId="0" applyNumberFormat="1" applyFont="1" applyAlignment="1">
      <alignment horizontal="right"/>
    </xf>
    <xf numFmtId="0" fontId="8" fillId="0" borderId="0" xfId="0" applyFont="1" applyAlignment="1">
      <alignment horizontal="left" indent="1"/>
    </xf>
    <xf numFmtId="21" fontId="35" fillId="0" borderId="0" xfId="0" applyNumberFormat="1" applyFont="1"/>
    <xf numFmtId="0" fontId="36" fillId="0" borderId="0" xfId="6" applyFont="1" applyProtection="1"/>
    <xf numFmtId="0" fontId="36" fillId="0" borderId="0" xfId="6" applyFont="1" applyFill="1" applyProtection="1"/>
    <xf numFmtId="15" fontId="36" fillId="0" borderId="0" xfId="6" applyNumberFormat="1" applyFont="1" applyProtection="1"/>
    <xf numFmtId="0" fontId="36" fillId="0" borderId="0" xfId="6" applyFont="1" applyAlignment="1" applyProtection="1">
      <alignment horizontal="center"/>
    </xf>
    <xf numFmtId="171" fontId="36" fillId="0" borderId="0" xfId="7" applyNumberFormat="1" applyFont="1" applyFill="1" applyProtection="1"/>
    <xf numFmtId="15" fontId="36" fillId="0" borderId="0" xfId="7" applyNumberFormat="1" applyFont="1" applyProtection="1"/>
    <xf numFmtId="15" fontId="36" fillId="0" borderId="0" xfId="6" applyNumberFormat="1" applyFont="1" applyBorder="1" applyProtection="1"/>
    <xf numFmtId="0" fontId="37" fillId="10" borderId="30" xfId="6" applyFont="1" applyFill="1" applyBorder="1" applyAlignment="1" applyProtection="1">
      <alignment horizontal="right" vertical="top"/>
    </xf>
    <xf numFmtId="0" fontId="37" fillId="10" borderId="30" xfId="6" applyFont="1" applyFill="1" applyBorder="1" applyAlignment="1" applyProtection="1">
      <alignment horizontal="center" vertical="top"/>
    </xf>
    <xf numFmtId="0" fontId="37" fillId="10" borderId="30" xfId="6" applyFont="1" applyFill="1" applyBorder="1" applyAlignment="1" applyProtection="1">
      <alignment vertical="top"/>
    </xf>
    <xf numFmtId="15" fontId="37" fillId="10" borderId="30" xfId="6" applyNumberFormat="1" applyFont="1" applyFill="1" applyBorder="1" applyAlignment="1" applyProtection="1">
      <alignment horizontal="right" vertical="top"/>
    </xf>
    <xf numFmtId="0" fontId="37" fillId="10" borderId="30" xfId="6" applyFont="1" applyFill="1" applyBorder="1" applyAlignment="1" applyProtection="1">
      <alignment horizontal="left" vertical="top"/>
    </xf>
    <xf numFmtId="0" fontId="37" fillId="17" borderId="13" xfId="6" applyFont="1" applyFill="1" applyBorder="1" applyProtection="1"/>
    <xf numFmtId="0" fontId="36" fillId="0" borderId="13" xfId="6" applyFont="1" applyBorder="1" applyProtection="1"/>
    <xf numFmtId="0" fontId="36" fillId="0" borderId="0" xfId="3" applyFont="1"/>
    <xf numFmtId="0" fontId="36" fillId="0" borderId="0" xfId="3" applyFont="1" applyProtection="1"/>
    <xf numFmtId="0" fontId="41" fillId="0" borderId="0" xfId="3" applyFont="1"/>
    <xf numFmtId="0" fontId="42" fillId="0" borderId="0" xfId="9"/>
    <xf numFmtId="0" fontId="43" fillId="0" borderId="0" xfId="9" applyFont="1"/>
    <xf numFmtId="0" fontId="32" fillId="23" borderId="0" xfId="0" applyFont="1" applyFill="1" applyBorder="1"/>
    <xf numFmtId="0" fontId="30" fillId="16" borderId="13" xfId="4" applyFont="1" applyFill="1" applyBorder="1"/>
    <xf numFmtId="0" fontId="44" fillId="16" borderId="13" xfId="4" applyFont="1" applyFill="1" applyBorder="1"/>
    <xf numFmtId="14" fontId="0" fillId="0" borderId="0" xfId="0" applyNumberFormat="1"/>
    <xf numFmtId="0" fontId="32" fillId="15" borderId="36" xfId="12"/>
    <xf numFmtId="0" fontId="32" fillId="16" borderId="17" xfId="0" applyFont="1" applyFill="1" applyBorder="1"/>
    <xf numFmtId="0" fontId="32" fillId="15" borderId="13" xfId="0" applyFont="1" applyFill="1" applyBorder="1"/>
    <xf numFmtId="0" fontId="0" fillId="13" borderId="0" xfId="0" applyFill="1"/>
    <xf numFmtId="0" fontId="0" fillId="13" borderId="0" xfId="0" applyFill="1"/>
    <xf numFmtId="0" fontId="0" fillId="18" borderId="13" xfId="0" applyFill="1" applyBorder="1"/>
    <xf numFmtId="0" fontId="6" fillId="15" borderId="13" xfId="0" applyFont="1" applyFill="1" applyBorder="1"/>
    <xf numFmtId="0" fontId="6" fillId="7" borderId="38" xfId="0" applyFont="1" applyFill="1" applyBorder="1"/>
    <xf numFmtId="0" fontId="6" fillId="29" borderId="38" xfId="0" applyFont="1" applyFill="1" applyBorder="1"/>
    <xf numFmtId="0" fontId="6" fillId="7" borderId="39" xfId="0" applyFont="1" applyFill="1" applyBorder="1"/>
    <xf numFmtId="0" fontId="6" fillId="29" borderId="39" xfId="0" applyFont="1" applyFill="1" applyBorder="1"/>
    <xf numFmtId="0" fontId="6" fillId="0" borderId="13" xfId="0" applyFont="1" applyBorder="1"/>
    <xf numFmtId="0" fontId="6" fillId="27" borderId="13" xfId="0" applyFont="1" applyFill="1" applyBorder="1"/>
    <xf numFmtId="0" fontId="0" fillId="7" borderId="38" xfId="0" applyFill="1" applyBorder="1"/>
    <xf numFmtId="0" fontId="6" fillId="30" borderId="38" xfId="0" applyFont="1" applyFill="1" applyBorder="1"/>
    <xf numFmtId="0" fontId="6" fillId="30" borderId="1" xfId="0" applyFont="1" applyFill="1" applyBorder="1"/>
    <xf numFmtId="0" fontId="0" fillId="31" borderId="13" xfId="0" applyFill="1" applyBorder="1"/>
    <xf numFmtId="0" fontId="32" fillId="15" borderId="37" xfId="0" applyFont="1" applyFill="1" applyBorder="1"/>
    <xf numFmtId="0" fontId="1" fillId="0" borderId="0" xfId="15"/>
    <xf numFmtId="0" fontId="1" fillId="0" borderId="40" xfId="15" applyBorder="1" applyAlignment="1">
      <alignment horizontal="left" indent="1"/>
    </xf>
    <xf numFmtId="0" fontId="1" fillId="0" borderId="40" xfId="15" applyBorder="1"/>
    <xf numFmtId="0" fontId="1" fillId="0" borderId="40" xfId="15" applyBorder="1" applyAlignment="1">
      <alignment horizontal="center"/>
    </xf>
    <xf numFmtId="0" fontId="1" fillId="0" borderId="40" xfId="15" applyBorder="1" applyAlignment="1">
      <alignment horizontal="center" wrapText="1"/>
    </xf>
    <xf numFmtId="0" fontId="31" fillId="28" borderId="0" xfId="14"/>
    <xf numFmtId="0" fontId="45" fillId="0" borderId="0" xfId="13"/>
    <xf numFmtId="0" fontId="6" fillId="0" borderId="0" xfId="0" applyFont="1"/>
    <xf numFmtId="0" fontId="0" fillId="33" borderId="0" xfId="0" applyFill="1"/>
    <xf numFmtId="0" fontId="28" fillId="33" borderId="41" xfId="0" applyFont="1" applyFill="1" applyBorder="1" applyAlignment="1">
      <alignment horizontal="left" vertical="center" wrapText="1" indent="2"/>
    </xf>
    <xf numFmtId="9" fontId="28" fillId="33" borderId="41" xfId="0" applyNumberFormat="1" applyFont="1" applyFill="1" applyBorder="1" applyAlignment="1">
      <alignment horizontal="right" vertical="center" wrapText="1"/>
    </xf>
    <xf numFmtId="0" fontId="29" fillId="15" borderId="41" xfId="0" applyFont="1" applyFill="1" applyBorder="1" applyAlignment="1">
      <alignment horizontal="left" vertical="center" wrapText="1" indent="2"/>
    </xf>
    <xf numFmtId="0" fontId="29" fillId="31" borderId="41" xfId="0" applyFont="1" applyFill="1" applyBorder="1" applyAlignment="1">
      <alignment horizontal="center" vertical="center" wrapText="1"/>
    </xf>
    <xf numFmtId="0" fontId="28" fillId="33" borderId="41" xfId="0" applyFont="1" applyFill="1" applyBorder="1" applyAlignment="1">
      <alignment horizontal="right" vertical="center" wrapText="1"/>
    </xf>
    <xf numFmtId="0" fontId="29" fillId="15" borderId="41" xfId="0" applyFont="1" applyFill="1" applyBorder="1" applyAlignment="1">
      <alignment horizontal="left" vertical="center" wrapText="1" indent="1"/>
    </xf>
    <xf numFmtId="0" fontId="29" fillId="15" borderId="41" xfId="0" applyFont="1" applyFill="1" applyBorder="1" applyAlignment="1">
      <alignment horizontal="left" vertical="center" wrapText="1" indent="3"/>
    </xf>
    <xf numFmtId="0" fontId="28" fillId="33" borderId="42" xfId="0" applyFont="1" applyFill="1" applyBorder="1" applyAlignment="1">
      <alignment horizontal="right" vertical="center" wrapText="1"/>
    </xf>
    <xf numFmtId="0" fontId="29" fillId="31" borderId="0" xfId="0" applyFont="1" applyFill="1" applyBorder="1" applyAlignment="1">
      <alignment horizontal="center" vertical="center" wrapText="1"/>
    </xf>
    <xf numFmtId="172" fontId="28" fillId="33" borderId="41" xfId="0" applyNumberFormat="1" applyFont="1" applyFill="1" applyBorder="1" applyAlignment="1">
      <alignment horizontal="right" vertical="center" wrapText="1"/>
    </xf>
    <xf numFmtId="0" fontId="4" fillId="33" borderId="43" xfId="2" applyFill="1" applyBorder="1" applyAlignment="1">
      <alignment horizontal="left" vertical="center" wrapText="1" indent="2"/>
    </xf>
    <xf numFmtId="0" fontId="53" fillId="33" borderId="43" xfId="0" applyFont="1" applyFill="1" applyBorder="1" applyAlignment="1">
      <alignment horizontal="left" vertical="center" wrapText="1" indent="2"/>
    </xf>
    <xf numFmtId="0" fontId="4" fillId="0" borderId="0" xfId="2"/>
    <xf numFmtId="0" fontId="27" fillId="0" borderId="0" xfId="0" applyFont="1" applyAlignment="1">
      <alignment horizontal="center"/>
    </xf>
    <xf numFmtId="0" fontId="54" fillId="35" borderId="44" xfId="0" applyFont="1" applyFill="1" applyBorder="1" applyAlignment="1">
      <alignment horizontal="center" wrapText="1"/>
    </xf>
    <xf numFmtId="15" fontId="55" fillId="33" borderId="44" xfId="0" applyNumberFormat="1" applyFont="1" applyFill="1" applyBorder="1" applyAlignment="1">
      <alignment horizontal="right" indent="2"/>
    </xf>
    <xf numFmtId="0" fontId="55" fillId="33" borderId="44" xfId="0" applyFont="1" applyFill="1" applyBorder="1" applyAlignment="1">
      <alignment horizontal="left"/>
    </xf>
    <xf numFmtId="0" fontId="54" fillId="31" borderId="45" xfId="0" applyFont="1" applyFill="1" applyBorder="1" applyAlignment="1">
      <alignment horizontal="center" wrapText="1"/>
    </xf>
    <xf numFmtId="0" fontId="54" fillId="31" borderId="46" xfId="0" applyFont="1" applyFill="1" applyBorder="1" applyAlignment="1">
      <alignment horizontal="center" wrapText="1"/>
    </xf>
    <xf numFmtId="15" fontId="56" fillId="16" borderId="13" xfId="0" applyNumberFormat="1" applyFont="1" applyFill="1" applyBorder="1" applyAlignment="1">
      <alignment horizontal="right" indent="2"/>
    </xf>
    <xf numFmtId="168" fontId="56" fillId="16" borderId="13" xfId="0" applyNumberFormat="1" applyFont="1" applyFill="1" applyBorder="1" applyAlignment="1">
      <alignment horizontal="left"/>
    </xf>
    <xf numFmtId="15" fontId="57" fillId="33" borderId="47" xfId="0" applyNumberFormat="1" applyFont="1" applyFill="1" applyBorder="1" applyAlignment="1">
      <alignment horizontal="right" vertical="center" indent="1"/>
    </xf>
    <xf numFmtId="168" fontId="57" fillId="33" borderId="47" xfId="0" applyNumberFormat="1" applyFont="1" applyFill="1" applyBorder="1" applyAlignment="1">
      <alignment horizontal="left" vertical="center"/>
    </xf>
    <xf numFmtId="15" fontId="57" fillId="33" borderId="48" xfId="0" applyNumberFormat="1" applyFont="1" applyFill="1" applyBorder="1" applyAlignment="1">
      <alignment horizontal="right" vertical="center" indent="1"/>
    </xf>
    <xf numFmtId="15" fontId="57" fillId="33" borderId="49" xfId="0" applyNumberFormat="1" applyFont="1" applyFill="1" applyBorder="1" applyAlignment="1">
      <alignment horizontal="right" vertical="center" indent="1"/>
    </xf>
    <xf numFmtId="168" fontId="57" fillId="33" borderId="50" xfId="0" applyNumberFormat="1" applyFont="1" applyFill="1" applyBorder="1" applyAlignment="1">
      <alignment horizontal="left" vertical="center"/>
    </xf>
    <xf numFmtId="168" fontId="57" fillId="33" borderId="13" xfId="0" applyNumberFormat="1" applyFont="1" applyFill="1" applyBorder="1" applyAlignment="1">
      <alignment horizontal="left" vertical="center"/>
    </xf>
    <xf numFmtId="15" fontId="58" fillId="15" borderId="44" xfId="0" applyNumberFormat="1" applyFont="1" applyFill="1" applyBorder="1" applyAlignment="1">
      <alignment horizontal="center"/>
    </xf>
    <xf numFmtId="0" fontId="58" fillId="15" borderId="44" xfId="0" applyFont="1" applyFill="1" applyBorder="1" applyAlignment="1">
      <alignment horizontal="center"/>
    </xf>
    <xf numFmtId="0" fontId="56" fillId="33" borderId="51" xfId="0" applyFont="1" applyFill="1" applyBorder="1" applyAlignment="1">
      <alignment horizontal="center"/>
    </xf>
    <xf numFmtId="0" fontId="55" fillId="33" borderId="46" xfId="0" applyFont="1" applyFill="1" applyBorder="1" applyAlignment="1">
      <alignment horizontal="left"/>
    </xf>
    <xf numFmtId="0" fontId="59" fillId="31" borderId="0" xfId="0" applyFont="1" applyFill="1" applyBorder="1" applyAlignment="1">
      <alignment horizontal="center" wrapText="1"/>
    </xf>
    <xf numFmtId="0" fontId="58" fillId="15" borderId="46" xfId="0" applyFont="1" applyFill="1" applyBorder="1" applyAlignment="1">
      <alignment horizontal="center"/>
    </xf>
    <xf numFmtId="0" fontId="56" fillId="33" borderId="13" xfId="0" applyFont="1" applyFill="1" applyBorder="1" applyAlignment="1">
      <alignment horizontal="center"/>
    </xf>
    <xf numFmtId="168" fontId="0" fillId="0" borderId="0" xfId="0" applyNumberFormat="1"/>
    <xf numFmtId="0" fontId="5" fillId="16" borderId="13" xfId="0" applyFont="1" applyFill="1" applyBorder="1"/>
    <xf numFmtId="168" fontId="60" fillId="15" borderId="13" xfId="0" applyNumberFormat="1" applyFont="1" applyFill="1" applyBorder="1"/>
    <xf numFmtId="0" fontId="19" fillId="0" borderId="0" xfId="2" applyFont="1" applyAlignment="1">
      <alignment horizontal="center"/>
    </xf>
    <xf numFmtId="0" fontId="6" fillId="17" borderId="0" xfId="0" applyFont="1" applyFill="1" applyAlignment="1">
      <alignment vertical="center" wrapText="1"/>
    </xf>
    <xf numFmtId="0" fontId="6" fillId="17" borderId="13" xfId="0" applyFont="1" applyFill="1" applyBorder="1" applyAlignment="1">
      <alignment vertical="center" wrapText="1"/>
    </xf>
    <xf numFmtId="0" fontId="0" fillId="16" borderId="13" xfId="0" applyFill="1" applyBorder="1" applyAlignment="1">
      <alignment vertical="center" wrapText="1"/>
    </xf>
    <xf numFmtId="11" fontId="0" fillId="0" borderId="0" xfId="0" applyNumberFormat="1"/>
    <xf numFmtId="0" fontId="0" fillId="0" borderId="13" xfId="0" applyBorder="1"/>
    <xf numFmtId="0" fontId="61" fillId="17" borderId="13" xfId="0" applyFont="1" applyFill="1" applyBorder="1"/>
    <xf numFmtId="0" fontId="0" fillId="0" borderId="13" xfId="17" applyNumberFormat="1" applyFont="1" applyBorder="1"/>
    <xf numFmtId="2" fontId="0" fillId="0" borderId="13" xfId="17" applyNumberFormat="1" applyFont="1" applyBorder="1"/>
    <xf numFmtId="0" fontId="0" fillId="36" borderId="0" xfId="0" applyFill="1"/>
    <xf numFmtId="0" fontId="0" fillId="0" borderId="0" xfId="0" applyAlignment="1">
      <alignment horizontal="left"/>
    </xf>
    <xf numFmtId="0" fontId="0" fillId="24" borderId="13" xfId="0" applyFill="1" applyBorder="1"/>
    <xf numFmtId="0" fontId="6" fillId="17" borderId="13" xfId="0" applyFont="1" applyFill="1" applyBorder="1"/>
    <xf numFmtId="0" fontId="51" fillId="17" borderId="13" xfId="0" applyFont="1" applyFill="1" applyBorder="1"/>
    <xf numFmtId="0" fontId="0" fillId="25" borderId="13" xfId="0" applyFill="1" applyBorder="1"/>
    <xf numFmtId="0" fontId="0" fillId="0" borderId="32" xfId="0" applyBorder="1"/>
    <xf numFmtId="0" fontId="0" fillId="0" borderId="53" xfId="0" applyBorder="1"/>
    <xf numFmtId="0" fontId="0" fillId="0" borderId="10" xfId="0" applyBorder="1"/>
    <xf numFmtId="0" fontId="0" fillId="0" borderId="9" xfId="0" applyBorder="1"/>
    <xf numFmtId="0" fontId="0" fillId="0" borderId="5" xfId="0" applyBorder="1"/>
    <xf numFmtId="0" fontId="0" fillId="0" borderId="6" xfId="0" applyBorder="1"/>
    <xf numFmtId="0" fontId="0" fillId="0" borderId="7" xfId="0" applyBorder="1"/>
    <xf numFmtId="0" fontId="55" fillId="33" borderId="54" xfId="0" applyFont="1" applyFill="1" applyBorder="1" applyAlignment="1">
      <alignment horizontal="left"/>
    </xf>
    <xf numFmtId="0" fontId="55" fillId="33" borderId="54" xfId="0" applyFont="1" applyFill="1" applyBorder="1" applyAlignment="1">
      <alignment horizontal="right" indent="1"/>
    </xf>
    <xf numFmtId="9" fontId="55" fillId="33" borderId="54" xfId="0" applyNumberFormat="1" applyFont="1" applyFill="1" applyBorder="1" applyAlignment="1">
      <alignment horizontal="right" indent="1"/>
    </xf>
    <xf numFmtId="0" fontId="55" fillId="33" borderId="55" xfId="0" applyFont="1" applyFill="1" applyBorder="1" applyAlignment="1">
      <alignment horizontal="left"/>
    </xf>
    <xf numFmtId="0" fontId="67" fillId="15" borderId="13" xfId="0" applyFont="1" applyFill="1" applyBorder="1"/>
    <xf numFmtId="0" fontId="66" fillId="17" borderId="13" xfId="0" applyFont="1" applyFill="1" applyBorder="1"/>
    <xf numFmtId="0" fontId="5" fillId="0" borderId="13" xfId="0" applyFont="1" applyBorder="1"/>
    <xf numFmtId="0" fontId="54" fillId="15" borderId="54" xfId="0" applyFont="1" applyFill="1" applyBorder="1" applyAlignment="1">
      <alignment horizontal="left"/>
    </xf>
    <xf numFmtId="9" fontId="55" fillId="33" borderId="55" xfId="0" applyNumberFormat="1" applyFont="1" applyFill="1" applyBorder="1" applyAlignment="1">
      <alignment horizontal="right" indent="1"/>
    </xf>
    <xf numFmtId="0" fontId="60" fillId="15" borderId="0" xfId="0" applyFont="1" applyFill="1"/>
    <xf numFmtId="164" fontId="8" fillId="0" borderId="0" xfId="3" applyNumberFormat="1"/>
    <xf numFmtId="0" fontId="19" fillId="0" borderId="0" xfId="2" applyFont="1" applyAlignment="1">
      <alignment horizontal="center"/>
    </xf>
    <xf numFmtId="0" fontId="47" fillId="15" borderId="0" xfId="0" applyFont="1" applyFill="1" applyAlignment="1">
      <alignment horizontal="center" vertical="center"/>
    </xf>
    <xf numFmtId="0" fontId="48" fillId="0" borderId="0" xfId="0" applyFont="1" applyAlignment="1">
      <alignment horizontal="center"/>
    </xf>
    <xf numFmtId="0" fontId="49" fillId="0" borderId="0" xfId="2" applyFont="1" applyAlignment="1">
      <alignment horizontal="center"/>
    </xf>
    <xf numFmtId="0" fontId="46" fillId="0" borderId="0" xfId="0" applyFont="1" applyAlignment="1">
      <alignment horizontal="center"/>
    </xf>
    <xf numFmtId="0" fontId="52" fillId="0" borderId="0" xfId="0" applyFont="1" applyAlignment="1">
      <alignment horizontal="center" vertical="top" textRotation="90"/>
    </xf>
    <xf numFmtId="0" fontId="37" fillId="15" borderId="0" xfId="3" applyFont="1" applyFill="1" applyAlignment="1">
      <alignment horizontal="center" vertical="top" wrapText="1"/>
    </xf>
    <xf numFmtId="0" fontId="37" fillId="15" borderId="13" xfId="6" applyFont="1" applyFill="1" applyBorder="1" applyAlignment="1" applyProtection="1">
      <alignment horizontal="center" vertical="top" wrapText="1"/>
    </xf>
    <xf numFmtId="0" fontId="36" fillId="0" borderId="32" xfId="6" applyFont="1" applyBorder="1" applyAlignment="1" applyProtection="1">
      <alignment horizontal="center"/>
    </xf>
    <xf numFmtId="0" fontId="40" fillId="27" borderId="33" xfId="6" applyFont="1" applyFill="1" applyBorder="1" applyAlignment="1" applyProtection="1">
      <alignment horizontal="center" vertical="top" wrapText="1"/>
    </xf>
    <xf numFmtId="0" fontId="40" fillId="27" borderId="34" xfId="6" applyFont="1" applyFill="1" applyBorder="1" applyAlignment="1" applyProtection="1">
      <alignment horizontal="center" vertical="top" wrapText="1"/>
    </xf>
    <xf numFmtId="0" fontId="39" fillId="27" borderId="34" xfId="6" applyFont="1" applyFill="1" applyBorder="1" applyAlignment="1" applyProtection="1">
      <alignment horizontal="center" vertical="top" wrapText="1"/>
    </xf>
    <xf numFmtId="0" fontId="39" fillId="27" borderId="35" xfId="6" applyFont="1" applyFill="1" applyBorder="1" applyAlignment="1" applyProtection="1">
      <alignment horizontal="center" vertical="top" wrapText="1"/>
    </xf>
    <xf numFmtId="0" fontId="0" fillId="13" borderId="0" xfId="0" applyFill="1"/>
    <xf numFmtId="0" fontId="5" fillId="14" borderId="0" xfId="0" applyFont="1" applyFill="1" applyAlignment="1">
      <alignment horizontal="center"/>
    </xf>
    <xf numFmtId="0" fontId="0" fillId="13" borderId="1" xfId="0" applyFill="1" applyBorder="1"/>
    <xf numFmtId="0" fontId="4" fillId="14" borderId="1" xfId="2" applyFont="1" applyFill="1" applyBorder="1" applyAlignment="1">
      <alignment horizontal="center"/>
    </xf>
    <xf numFmtId="0" fontId="0" fillId="0" borderId="0" xfId="0" applyAlignment="1">
      <alignment horizontal="center"/>
    </xf>
    <xf numFmtId="0" fontId="7" fillId="5" borderId="1" xfId="0" applyFont="1" applyFill="1" applyBorder="1" applyAlignment="1">
      <alignment horizontal="center"/>
    </xf>
    <xf numFmtId="0" fontId="65" fillId="0" borderId="18" xfId="0" applyFont="1" applyBorder="1" applyAlignment="1">
      <alignment horizontal="center" vertical="top" wrapText="1"/>
    </xf>
    <xf numFmtId="0" fontId="65" fillId="0" borderId="19" xfId="0" applyFont="1" applyBorder="1" applyAlignment="1">
      <alignment horizontal="center" vertical="top"/>
    </xf>
    <xf numFmtId="0" fontId="65" fillId="0" borderId="20" xfId="0" applyFont="1" applyBorder="1" applyAlignment="1">
      <alignment horizontal="center" vertical="top"/>
    </xf>
    <xf numFmtId="0" fontId="65" fillId="0" borderId="23" xfId="0" applyFont="1" applyBorder="1" applyAlignment="1">
      <alignment horizontal="center" vertical="top"/>
    </xf>
    <xf numFmtId="0" fontId="65" fillId="0" borderId="2" xfId="0" applyFont="1" applyBorder="1" applyAlignment="1">
      <alignment horizontal="center" vertical="top"/>
    </xf>
    <xf numFmtId="0" fontId="65" fillId="0" borderId="24" xfId="0" applyFont="1" applyBorder="1" applyAlignment="1">
      <alignment horizontal="center" vertical="top"/>
    </xf>
    <xf numFmtId="0" fontId="0" fillId="15" borderId="0" xfId="0" applyFill="1" applyAlignment="1">
      <alignment horizontal="left" wrapText="1"/>
    </xf>
    <xf numFmtId="0" fontId="0" fillId="15" borderId="0" xfId="0" applyFill="1" applyAlignment="1">
      <alignment horizontal="left"/>
    </xf>
    <xf numFmtId="0" fontId="0" fillId="15" borderId="0" xfId="0" applyFill="1" applyAlignment="1">
      <alignment horizontal="left" vertical="top" wrapText="1"/>
    </xf>
    <xf numFmtId="0" fontId="0" fillId="15" borderId="0" xfId="0" applyFill="1" applyAlignment="1">
      <alignment horizontal="left" vertical="top"/>
    </xf>
    <xf numFmtId="0" fontId="50" fillId="37" borderId="18" xfId="2" applyFont="1" applyFill="1" applyBorder="1" applyAlignment="1">
      <alignment horizontal="center"/>
    </xf>
    <xf numFmtId="0" fontId="50" fillId="37" borderId="20" xfId="2" applyFont="1" applyFill="1" applyBorder="1" applyAlignment="1">
      <alignment horizontal="center"/>
    </xf>
    <xf numFmtId="0" fontId="50" fillId="37" borderId="23" xfId="2" applyFont="1" applyFill="1" applyBorder="1" applyAlignment="1">
      <alignment horizontal="center"/>
    </xf>
    <xf numFmtId="0" fontId="50" fillId="37" borderId="24" xfId="2" applyFont="1" applyFill="1" applyBorder="1" applyAlignment="1">
      <alignment horizontal="center"/>
    </xf>
    <xf numFmtId="0" fontId="0" fillId="15" borderId="0" xfId="0" applyFill="1" applyAlignment="1">
      <alignment horizontal="center" vertical="top" wrapText="1"/>
    </xf>
    <xf numFmtId="0" fontId="6" fillId="15" borderId="0" xfId="0" applyFont="1" applyFill="1" applyAlignment="1">
      <alignment horizontal="center"/>
    </xf>
    <xf numFmtId="0" fontId="6" fillId="0" borderId="0" xfId="0" applyFont="1" applyAlignment="1">
      <alignment horizontal="center"/>
    </xf>
    <xf numFmtId="0" fontId="0" fillId="15" borderId="0" xfId="0" applyFill="1" applyAlignment="1">
      <alignment horizontal="center" wrapText="1"/>
    </xf>
    <xf numFmtId="0" fontId="0" fillId="0" borderId="0" xfId="0" applyAlignment="1">
      <alignment horizontal="left" wrapText="1"/>
    </xf>
    <xf numFmtId="0" fontId="0" fillId="0" borderId="0" xfId="0" applyAlignment="1">
      <alignment horizontal="left"/>
    </xf>
    <xf numFmtId="0" fontId="62" fillId="0" borderId="0" xfId="0" applyFont="1" applyAlignment="1">
      <alignment horizontal="center"/>
    </xf>
    <xf numFmtId="0" fontId="61" fillId="15" borderId="0" xfId="0" applyFont="1" applyFill="1" applyAlignment="1">
      <alignment horizontal="center" vertical="center" wrapText="1"/>
    </xf>
    <xf numFmtId="0" fontId="63" fillId="15" borderId="52" xfId="0" applyFont="1" applyFill="1" applyBorder="1" applyAlignment="1">
      <alignment horizontal="center" vertical="top" wrapText="1"/>
    </xf>
    <xf numFmtId="0" fontId="63" fillId="15" borderId="32" xfId="0" applyFont="1" applyFill="1" applyBorder="1" applyAlignment="1">
      <alignment horizontal="center" vertical="top" wrapText="1"/>
    </xf>
    <xf numFmtId="0" fontId="63" fillId="15" borderId="9" xfId="0" applyFont="1" applyFill="1" applyBorder="1" applyAlignment="1">
      <alignment horizontal="center" vertical="top" wrapText="1"/>
    </xf>
    <xf numFmtId="0" fontId="63" fillId="15" borderId="0" xfId="0" applyFont="1" applyFill="1"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horizontal="center" vertical="top" wrapText="1"/>
    </xf>
    <xf numFmtId="0" fontId="0" fillId="0" borderId="10" xfId="0" applyBorder="1" applyAlignment="1">
      <alignment horizontal="center" vertical="top" wrapText="1"/>
    </xf>
    <xf numFmtId="0" fontId="0" fillId="0" borderId="0" xfId="0" applyBorder="1" applyAlignment="1">
      <alignment horizontal="left" vertical="top"/>
    </xf>
    <xf numFmtId="0" fontId="64" fillId="0" borderId="0" xfId="2" applyFont="1" applyBorder="1" applyAlignment="1">
      <alignment horizontal="center"/>
    </xf>
    <xf numFmtId="0" fontId="6" fillId="15" borderId="0" xfId="0" applyFont="1" applyFill="1" applyBorder="1" applyAlignment="1">
      <alignment horizontal="center"/>
    </xf>
    <xf numFmtId="0" fontId="0" fillId="0" borderId="0" xfId="0" applyBorder="1" applyAlignment="1">
      <alignment horizontal="left" wrapText="1"/>
    </xf>
    <xf numFmtId="0" fontId="27" fillId="18" borderId="18" xfId="0" applyFont="1" applyFill="1" applyBorder="1" applyAlignment="1">
      <alignment horizontal="center"/>
    </xf>
    <xf numFmtId="0" fontId="27" fillId="18" borderId="19" xfId="0" applyFont="1" applyFill="1" applyBorder="1" applyAlignment="1">
      <alignment horizontal="center"/>
    </xf>
    <xf numFmtId="0" fontId="27" fillId="18" borderId="20" xfId="0" applyFont="1" applyFill="1" applyBorder="1" applyAlignment="1">
      <alignment horizontal="center"/>
    </xf>
    <xf numFmtId="0" fontId="6" fillId="17" borderId="21" xfId="0" applyFont="1" applyFill="1" applyBorder="1" applyAlignment="1">
      <alignment horizontal="center"/>
    </xf>
    <xf numFmtId="0" fontId="6" fillId="17" borderId="0" xfId="0" applyFont="1" applyFill="1" applyBorder="1" applyAlignment="1">
      <alignment horizontal="center"/>
    </xf>
    <xf numFmtId="0" fontId="6" fillId="17" borderId="22" xfId="0" applyFont="1" applyFill="1" applyBorder="1" applyAlignment="1">
      <alignment horizontal="center"/>
    </xf>
    <xf numFmtId="0" fontId="6" fillId="0" borderId="0" xfId="0" applyFont="1" applyAlignment="1">
      <alignment horizontal="left"/>
    </xf>
    <xf numFmtId="0" fontId="27" fillId="0" borderId="0" xfId="0" applyFont="1" applyAlignment="1">
      <alignment horizontal="center"/>
    </xf>
    <xf numFmtId="0" fontId="6" fillId="15" borderId="0" xfId="0" applyFont="1" applyFill="1" applyAlignment="1">
      <alignment horizontal="left"/>
    </xf>
    <xf numFmtId="0" fontId="6" fillId="18" borderId="0" xfId="0" applyFont="1" applyFill="1" applyAlignment="1">
      <alignment horizontal="center"/>
    </xf>
    <xf numFmtId="0" fontId="26" fillId="21" borderId="0" xfId="2" applyFont="1" applyFill="1" applyAlignment="1">
      <alignment horizontal="center" vertical="center"/>
    </xf>
    <xf numFmtId="0" fontId="9" fillId="9" borderId="2" xfId="3" applyFont="1" applyFill="1" applyBorder="1" applyAlignment="1">
      <alignment horizontal="center" vertical="center"/>
    </xf>
    <xf numFmtId="0" fontId="10" fillId="0" borderId="3" xfId="3" applyFont="1" applyBorder="1" applyAlignment="1">
      <alignment horizontal="right" vertical="center"/>
    </xf>
    <xf numFmtId="165" fontId="11" fillId="0" borderId="3" xfId="3" applyNumberFormat="1" applyFont="1" applyBorder="1" applyAlignment="1">
      <alignment horizontal="left" vertical="center"/>
    </xf>
    <xf numFmtId="165" fontId="11" fillId="0" borderId="4" xfId="3" applyNumberFormat="1" applyFont="1" applyBorder="1" applyAlignment="1">
      <alignment horizontal="left" vertical="center"/>
    </xf>
    <xf numFmtId="0" fontId="10" fillId="10" borderId="5" xfId="3" applyFont="1" applyFill="1" applyBorder="1" applyAlignment="1">
      <alignment horizontal="center"/>
    </xf>
    <xf numFmtId="0" fontId="10" fillId="10" borderId="6" xfId="3" applyFont="1" applyFill="1" applyBorder="1" applyAlignment="1">
      <alignment horizontal="center"/>
    </xf>
    <xf numFmtId="0" fontId="10" fillId="10" borderId="7" xfId="3" applyFont="1" applyFill="1" applyBorder="1" applyAlignment="1">
      <alignment horizontal="center"/>
    </xf>
    <xf numFmtId="0" fontId="10" fillId="16" borderId="13" xfId="3" applyFont="1" applyFill="1" applyBorder="1" applyAlignment="1">
      <alignment horizontal="center"/>
    </xf>
    <xf numFmtId="0" fontId="10" fillId="16" borderId="17" xfId="3" applyFont="1" applyFill="1" applyBorder="1" applyAlignment="1">
      <alignment horizontal="left"/>
    </xf>
    <xf numFmtId="0" fontId="10" fillId="16" borderId="25" xfId="3" applyFont="1" applyFill="1" applyBorder="1" applyAlignment="1">
      <alignment horizontal="left"/>
    </xf>
    <xf numFmtId="0" fontId="10" fillId="16" borderId="12" xfId="3" applyFont="1" applyFill="1" applyBorder="1" applyAlignment="1">
      <alignment horizontal="left"/>
    </xf>
    <xf numFmtId="0" fontId="10" fillId="17" borderId="25" xfId="3" applyFont="1" applyFill="1" applyBorder="1" applyAlignment="1">
      <alignment horizontal="left"/>
    </xf>
    <xf numFmtId="0" fontId="10" fillId="17" borderId="12" xfId="3" applyFont="1" applyFill="1" applyBorder="1" applyAlignment="1">
      <alignment horizontal="left"/>
    </xf>
    <xf numFmtId="0" fontId="14" fillId="16" borderId="17" xfId="3" applyFont="1" applyFill="1" applyBorder="1" applyAlignment="1">
      <alignment horizontal="center"/>
    </xf>
    <xf numFmtId="0" fontId="14" fillId="16" borderId="25" xfId="3" applyFont="1" applyFill="1" applyBorder="1" applyAlignment="1">
      <alignment horizontal="center"/>
    </xf>
    <xf numFmtId="0" fontId="14" fillId="16" borderId="12" xfId="3" applyFont="1" applyFill="1" applyBorder="1" applyAlignment="1">
      <alignment horizontal="center"/>
    </xf>
    <xf numFmtId="0" fontId="30" fillId="15" borderId="0" xfId="4" applyFont="1" applyFill="1" applyBorder="1" applyAlignment="1">
      <alignment horizontal="center"/>
    </xf>
    <xf numFmtId="0" fontId="30" fillId="0" borderId="0" xfId="4" applyFont="1" applyFill="1" applyBorder="1" applyAlignment="1">
      <alignment horizontal="center" wrapText="1"/>
    </xf>
    <xf numFmtId="0" fontId="30" fillId="0" borderId="0" xfId="4" applyFont="1" applyFill="1" applyBorder="1" applyAlignment="1">
      <alignment horizontal="center"/>
    </xf>
    <xf numFmtId="0" fontId="52" fillId="0" borderId="0" xfId="0" applyFont="1" applyAlignment="1">
      <alignment horizontal="center" vertical="center" textRotation="90"/>
    </xf>
    <xf numFmtId="0" fontId="6" fillId="0" borderId="0" xfId="0" applyFont="1" applyAlignment="1">
      <alignment horizontal="left" wrapText="1"/>
    </xf>
    <xf numFmtId="0" fontId="6" fillId="15" borderId="13" xfId="0" applyFont="1" applyFill="1" applyBorder="1" applyAlignment="1">
      <alignment horizontal="center"/>
    </xf>
    <xf numFmtId="0" fontId="6" fillId="16" borderId="13" xfId="0" applyFont="1" applyFill="1" applyBorder="1" applyAlignment="1">
      <alignment horizontal="center" wrapText="1"/>
    </xf>
    <xf numFmtId="0" fontId="6" fillId="16" borderId="13" xfId="0" applyFont="1" applyFill="1" applyBorder="1" applyAlignment="1">
      <alignment horizontal="center"/>
    </xf>
    <xf numFmtId="0" fontId="6" fillId="34" borderId="37" xfId="0" applyFont="1" applyFill="1" applyBorder="1" applyAlignment="1">
      <alignment horizontal="left"/>
    </xf>
    <xf numFmtId="0" fontId="50" fillId="0" borderId="0" xfId="2" applyFont="1" applyAlignment="1">
      <alignment horizontal="center"/>
    </xf>
    <xf numFmtId="0" fontId="5" fillId="0" borderId="0" xfId="0" applyFont="1" applyAlignment="1">
      <alignment horizontal="left"/>
    </xf>
    <xf numFmtId="0" fontId="0" fillId="0" borderId="52" xfId="0" applyBorder="1" applyAlignment="1">
      <alignment horizontal="justify" vertical="top"/>
    </xf>
    <xf numFmtId="0" fontId="0" fillId="0" borderId="32" xfId="0" applyBorder="1" applyAlignment="1">
      <alignment horizontal="justify" vertical="top"/>
    </xf>
    <xf numFmtId="0" fontId="0" fillId="0" borderId="53" xfId="0" applyBorder="1" applyAlignment="1">
      <alignment horizontal="justify" vertical="top"/>
    </xf>
    <xf numFmtId="0" fontId="0" fillId="0" borderId="9" xfId="0" applyBorder="1" applyAlignment="1">
      <alignment horizontal="justify" vertical="top"/>
    </xf>
    <xf numFmtId="0" fontId="0" fillId="0" borderId="0" xfId="0" applyBorder="1" applyAlignment="1">
      <alignment horizontal="justify" vertical="top"/>
    </xf>
    <xf numFmtId="0" fontId="0" fillId="0" borderId="10" xfId="0" applyBorder="1" applyAlignment="1">
      <alignment horizontal="justify" vertical="top"/>
    </xf>
    <xf numFmtId="0" fontId="0" fillId="0" borderId="5" xfId="0" applyBorder="1" applyAlignment="1">
      <alignment horizontal="justify" vertical="top"/>
    </xf>
    <xf numFmtId="0" fontId="0" fillId="0" borderId="6" xfId="0" applyBorder="1" applyAlignment="1">
      <alignment horizontal="justify" vertical="top"/>
    </xf>
    <xf numFmtId="0" fontId="0" fillId="0" borderId="7" xfId="0" applyBorder="1" applyAlignment="1">
      <alignment horizontal="justify" vertical="top"/>
    </xf>
    <xf numFmtId="0" fontId="0" fillId="0" borderId="52" xfId="0" applyBorder="1" applyAlignment="1">
      <alignment horizontal="left" vertical="top" wrapText="1"/>
    </xf>
    <xf numFmtId="0" fontId="0" fillId="0" borderId="32" xfId="0" applyBorder="1" applyAlignment="1">
      <alignment horizontal="left" vertical="top"/>
    </xf>
    <xf numFmtId="0" fontId="0" fillId="0" borderId="53"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0" xfId="0" applyAlignment="1">
      <alignment horizontal="justify" vertical="top"/>
    </xf>
    <xf numFmtId="0" fontId="6" fillId="16" borderId="37" xfId="0" applyFont="1" applyFill="1" applyBorder="1" applyAlignment="1">
      <alignment horizontal="center"/>
    </xf>
    <xf numFmtId="172" fontId="27" fillId="16" borderId="13" xfId="0" applyNumberFormat="1" applyFont="1" applyFill="1" applyBorder="1" applyAlignment="1">
      <alignment horizontal="center"/>
    </xf>
    <xf numFmtId="0" fontId="51" fillId="16" borderId="37" xfId="0" applyFont="1" applyFill="1" applyBorder="1" applyAlignment="1">
      <alignment horizontal="center"/>
    </xf>
    <xf numFmtId="0" fontId="5" fillId="15" borderId="0" xfId="0" applyFont="1" applyFill="1" applyAlignment="1">
      <alignment horizontal="center" vertical="top" wrapText="1"/>
    </xf>
    <xf numFmtId="0" fontId="27" fillId="16" borderId="52" xfId="0" applyFont="1" applyFill="1" applyBorder="1" applyAlignment="1">
      <alignment horizontal="center"/>
    </xf>
    <xf numFmtId="0" fontId="27" fillId="16" borderId="32" xfId="0" applyFont="1" applyFill="1" applyBorder="1" applyAlignment="1">
      <alignment horizontal="center"/>
    </xf>
    <xf numFmtId="0" fontId="27" fillId="16" borderId="53" xfId="0" applyFont="1" applyFill="1" applyBorder="1" applyAlignment="1">
      <alignment horizontal="center"/>
    </xf>
    <xf numFmtId="0" fontId="27" fillId="16" borderId="9" xfId="0" applyFont="1" applyFill="1" applyBorder="1" applyAlignment="1">
      <alignment horizontal="center"/>
    </xf>
    <xf numFmtId="0" fontId="27" fillId="16" borderId="0" xfId="0" applyFont="1" applyFill="1" applyBorder="1" applyAlignment="1">
      <alignment horizontal="center"/>
    </xf>
    <xf numFmtId="0" fontId="27" fillId="16" borderId="10" xfId="0" applyFont="1" applyFill="1" applyBorder="1" applyAlignment="1">
      <alignment horizontal="center"/>
    </xf>
    <xf numFmtId="0" fontId="32" fillId="16" borderId="52" xfId="0" applyFont="1" applyFill="1" applyBorder="1" applyAlignment="1">
      <alignment horizontal="center" vertical="top" wrapText="1"/>
    </xf>
    <xf numFmtId="0" fontId="32" fillId="16" borderId="32" xfId="0" applyFont="1" applyFill="1" applyBorder="1" applyAlignment="1">
      <alignment horizontal="center" vertical="top" wrapText="1"/>
    </xf>
    <xf numFmtId="0" fontId="32" fillId="16" borderId="53" xfId="0" applyFont="1" applyFill="1" applyBorder="1" applyAlignment="1">
      <alignment horizontal="center" vertical="top" wrapText="1"/>
    </xf>
    <xf numFmtId="0" fontId="32" fillId="16" borderId="9" xfId="0" applyFont="1" applyFill="1" applyBorder="1" applyAlignment="1">
      <alignment horizontal="center" vertical="top" wrapText="1"/>
    </xf>
    <xf numFmtId="0" fontId="32" fillId="16" borderId="0" xfId="0" applyFont="1" applyFill="1" applyBorder="1" applyAlignment="1">
      <alignment horizontal="center" vertical="top" wrapText="1"/>
    </xf>
    <xf numFmtId="0" fontId="32" fillId="16" borderId="10" xfId="0" applyFont="1" applyFill="1" applyBorder="1" applyAlignment="1">
      <alignment horizontal="center" vertical="top" wrapText="1"/>
    </xf>
    <xf numFmtId="0" fontId="32" fillId="16" borderId="5" xfId="0" applyFont="1" applyFill="1" applyBorder="1" applyAlignment="1">
      <alignment horizontal="center" vertical="top" wrapText="1"/>
    </xf>
    <xf numFmtId="0" fontId="32" fillId="16" borderId="6" xfId="0" applyFont="1" applyFill="1" applyBorder="1" applyAlignment="1">
      <alignment horizontal="center" vertical="top" wrapText="1"/>
    </xf>
    <xf numFmtId="0" fontId="32" fillId="16" borderId="7" xfId="0" applyFont="1" applyFill="1" applyBorder="1" applyAlignment="1">
      <alignment horizontal="center" vertical="top" wrapText="1"/>
    </xf>
    <xf numFmtId="0" fontId="6" fillId="16" borderId="32" xfId="0" applyFont="1" applyFill="1" applyBorder="1" applyAlignment="1">
      <alignment horizontal="center" vertical="top" wrapText="1"/>
    </xf>
    <xf numFmtId="0" fontId="6" fillId="16" borderId="0" xfId="0" applyFont="1" applyFill="1" applyBorder="1" applyAlignment="1">
      <alignment horizontal="center" vertical="top" wrapText="1"/>
    </xf>
    <xf numFmtId="0" fontId="6" fillId="16" borderId="0" xfId="0" applyFont="1" applyFill="1" applyAlignment="1">
      <alignment horizontal="center" vertical="top" wrapText="1"/>
    </xf>
    <xf numFmtId="0" fontId="6" fillId="15" borderId="17" xfId="0" applyFont="1" applyFill="1" applyBorder="1" applyAlignment="1">
      <alignment horizontal="left"/>
    </xf>
    <xf numFmtId="0" fontId="6" fillId="15" borderId="25" xfId="0" applyFont="1" applyFill="1" applyBorder="1" applyAlignment="1">
      <alignment horizontal="left"/>
    </xf>
    <xf numFmtId="0" fontId="6" fillId="15" borderId="12" xfId="0" applyFont="1" applyFill="1" applyBorder="1" applyAlignment="1">
      <alignment horizontal="left"/>
    </xf>
    <xf numFmtId="0" fontId="0" fillId="16" borderId="52" xfId="0" applyFill="1" applyBorder="1" applyAlignment="1">
      <alignment horizontal="center" vertical="top" wrapText="1"/>
    </xf>
    <xf numFmtId="0" fontId="0" fillId="16" borderId="32" xfId="0" applyFill="1" applyBorder="1" applyAlignment="1">
      <alignment horizontal="center" vertical="top" wrapText="1"/>
    </xf>
    <xf numFmtId="0" fontId="0" fillId="16" borderId="53" xfId="0" applyFill="1" applyBorder="1" applyAlignment="1">
      <alignment horizontal="center" vertical="top" wrapText="1"/>
    </xf>
    <xf numFmtId="0" fontId="0" fillId="16" borderId="9" xfId="0" applyFill="1" applyBorder="1" applyAlignment="1">
      <alignment horizontal="center" vertical="top" wrapText="1"/>
    </xf>
    <xf numFmtId="0" fontId="0" fillId="16" borderId="0" xfId="0" applyFill="1" applyBorder="1" applyAlignment="1">
      <alignment horizontal="center" vertical="top" wrapText="1"/>
    </xf>
    <xf numFmtId="0" fontId="0" fillId="16" borderId="10" xfId="0" applyFill="1" applyBorder="1" applyAlignment="1">
      <alignment horizontal="center" vertical="top" wrapText="1"/>
    </xf>
    <xf numFmtId="0" fontId="0" fillId="16" borderId="5" xfId="0" applyFill="1" applyBorder="1" applyAlignment="1">
      <alignment horizontal="center" vertical="top" wrapText="1"/>
    </xf>
    <xf numFmtId="0" fontId="0" fillId="16" borderId="6" xfId="0" applyFill="1" applyBorder="1" applyAlignment="1">
      <alignment horizontal="center" vertical="top" wrapText="1"/>
    </xf>
    <xf numFmtId="0" fontId="0" fillId="16" borderId="7" xfId="0" applyFill="1" applyBorder="1" applyAlignment="1">
      <alignment horizontal="center" vertical="top" wrapText="1"/>
    </xf>
    <xf numFmtId="0" fontId="69" fillId="16" borderId="0" xfId="0" applyFont="1" applyFill="1" applyAlignment="1">
      <alignment horizontal="center"/>
    </xf>
    <xf numFmtId="0" fontId="6" fillId="0" borderId="0" xfId="0" applyFont="1" applyAlignment="1">
      <alignment horizontal="justify"/>
    </xf>
    <xf numFmtId="0" fontId="6" fillId="15" borderId="0" xfId="0" applyFont="1" applyFill="1" applyAlignment="1">
      <alignment horizontal="justify" vertical="top"/>
    </xf>
    <xf numFmtId="0" fontId="71" fillId="0" borderId="0" xfId="0" applyFont="1" applyAlignment="1">
      <alignment horizontal="center" vertical="center" textRotation="90"/>
    </xf>
    <xf numFmtId="0" fontId="70" fillId="15" borderId="13" xfId="0" applyFont="1" applyFill="1" applyBorder="1"/>
    <xf numFmtId="0" fontId="70" fillId="23" borderId="13" xfId="0" applyFont="1" applyFill="1" applyBorder="1"/>
    <xf numFmtId="175" fontId="37" fillId="10" borderId="30" xfId="3" applyNumberFormat="1" applyFont="1" applyFill="1" applyBorder="1" applyAlignment="1" applyProtection="1">
      <alignment horizontal="center" vertical="top"/>
    </xf>
    <xf numFmtId="0" fontId="37" fillId="10" borderId="30" xfId="3" applyFont="1" applyFill="1" applyBorder="1" applyAlignment="1" applyProtection="1">
      <alignment vertical="top"/>
    </xf>
    <xf numFmtId="0" fontId="37" fillId="10" borderId="30" xfId="3" applyFont="1" applyFill="1" applyBorder="1" applyAlignment="1" applyProtection="1">
      <alignment horizontal="right" vertical="top"/>
    </xf>
    <xf numFmtId="171" fontId="37" fillId="10" borderId="30" xfId="7" applyNumberFormat="1" applyFont="1" applyFill="1" applyBorder="1" applyAlignment="1" applyProtection="1">
      <alignment horizontal="right" vertical="top"/>
    </xf>
    <xf numFmtId="175" fontId="36" fillId="0" borderId="0" xfId="3" applyNumberFormat="1" applyFont="1" applyAlignment="1" applyProtection="1">
      <alignment horizontal="right"/>
    </xf>
    <xf numFmtId="176" fontId="36" fillId="0" borderId="0" xfId="3" applyNumberFormat="1" applyFont="1" applyProtection="1"/>
    <xf numFmtId="171" fontId="36" fillId="0" borderId="0" xfId="7" applyNumberFormat="1" applyFont="1" applyProtection="1"/>
    <xf numFmtId="171" fontId="36" fillId="0" borderId="0" xfId="7" applyNumberFormat="1" applyFont="1" applyFill="1" applyAlignment="1" applyProtection="1"/>
    <xf numFmtId="9" fontId="36" fillId="0" borderId="0" xfId="18" applyFont="1" applyProtection="1"/>
    <xf numFmtId="176" fontId="36" fillId="0" borderId="0" xfId="7" applyNumberFormat="1" applyFont="1" applyProtection="1"/>
    <xf numFmtId="0" fontId="36" fillId="0" borderId="0" xfId="3" applyFont="1" applyFill="1" applyProtection="1"/>
    <xf numFmtId="175" fontId="36" fillId="0" borderId="0" xfId="3" applyNumberFormat="1" applyFont="1" applyProtection="1"/>
    <xf numFmtId="171" fontId="36" fillId="0" borderId="0" xfId="7" applyNumberFormat="1" applyFont="1" applyAlignment="1" applyProtection="1"/>
    <xf numFmtId="0" fontId="36" fillId="0" borderId="0" xfId="3" applyNumberFormat="1" applyFont="1" applyProtection="1"/>
    <xf numFmtId="0" fontId="68" fillId="38" borderId="56" xfId="0" applyFont="1" applyFill="1" applyBorder="1"/>
    <xf numFmtId="0" fontId="0" fillId="0" borderId="0" xfId="0" applyNumberFormat="1"/>
    <xf numFmtId="0" fontId="68" fillId="38" borderId="57" xfId="0" applyFont="1" applyFill="1" applyBorder="1"/>
    <xf numFmtId="0" fontId="68" fillId="38" borderId="57" xfId="0" applyNumberFormat="1" applyFont="1" applyFill="1" applyBorder="1"/>
  </cellXfs>
  <cellStyles count="20">
    <cellStyle name="Accent1" xfId="14" builtinId="29"/>
    <cellStyle name="Comma" xfId="17" builtinId="3"/>
    <cellStyle name="Comma 2" xfId="7"/>
    <cellStyle name="Currency 2" xfId="19"/>
    <cellStyle name="Graphics" xfId="1"/>
    <cellStyle name="Hyperlink" xfId="2"/>
    <cellStyle name="MyBlue" xfId="8"/>
    <cellStyle name="Normal" xfId="0" builtinId="0" customBuiltin="1"/>
    <cellStyle name="Normal 2" xfId="3"/>
    <cellStyle name="Normal 3" xfId="4"/>
    <cellStyle name="Normal 4" xfId="5"/>
    <cellStyle name="Normal 5" xfId="6"/>
    <cellStyle name="Normal 6" xfId="9"/>
    <cellStyle name="Normal 7" xfId="15"/>
    <cellStyle name="Percent 2" xfId="18"/>
    <cellStyle name="taha" xfId="11"/>
    <cellStyle name="taha1" xfId="12"/>
    <cellStyle name="Title" xfId="13" builtinId="15"/>
    <cellStyle name="whatever" xfId="10"/>
    <cellStyle name="Yellow" xfId="16"/>
  </cellStyles>
  <dxfs count="1">
    <dxf>
      <font>
        <condense val="0"/>
        <extend val="0"/>
        <color rgb="FF9C0006"/>
      </font>
      <fill>
        <patternFill>
          <bgColor rgb="FFFFC7CE"/>
        </patternFill>
      </fill>
    </dxf>
  </dxfs>
  <tableStyles count="0" defaultTableStyle="TableStyleMedium9" defaultPivotStyle="PivotStyleLight16"/>
  <colors>
    <mruColors>
      <color rgb="FFFFFF99"/>
      <color rgb="FF0085B4"/>
      <color rgb="FF0097CC"/>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invertIfNegative val="0"/>
          <c:cat>
            <c:strRef>
              <c:f>'Stacked Bar Chart'!$A$2:$A$10</c:f>
              <c:strCache>
                <c:ptCount val="9"/>
                <c:pt idx="0">
                  <c:v>Arnold, Cole</c:v>
                </c:pt>
                <c:pt idx="1">
                  <c:v>Byrd, Asa</c:v>
                </c:pt>
                <c:pt idx="2">
                  <c:v>Christensen, Jill</c:v>
                </c:pt>
                <c:pt idx="3">
                  <c:v>Kelly, Icelita</c:v>
                </c:pt>
                <c:pt idx="4">
                  <c:v>Leon, Emily</c:v>
                </c:pt>
                <c:pt idx="5">
                  <c:v>Livingston, Lynette</c:v>
                </c:pt>
                <c:pt idx="6">
                  <c:v>Lucas, John</c:v>
                </c:pt>
                <c:pt idx="7">
                  <c:v>Maynard, Susan</c:v>
                </c:pt>
                <c:pt idx="8">
                  <c:v>McCullough, Scott</c:v>
                </c:pt>
              </c:strCache>
            </c:strRef>
          </c:cat>
          <c:val>
            <c:numRef>
              <c:f>'Stacked Bar Chart'!$B$2:$B$10</c:f>
              <c:numCache>
                <c:formatCode>General</c:formatCode>
                <c:ptCount val="9"/>
                <c:pt idx="0">
                  <c:v>154</c:v>
                </c:pt>
                <c:pt idx="1">
                  <c:v>150</c:v>
                </c:pt>
                <c:pt idx="2">
                  <c:v>209</c:v>
                </c:pt>
                <c:pt idx="3">
                  <c:v>19</c:v>
                </c:pt>
                <c:pt idx="4">
                  <c:v>154</c:v>
                </c:pt>
                <c:pt idx="5">
                  <c:v>79</c:v>
                </c:pt>
                <c:pt idx="6">
                  <c:v>77</c:v>
                </c:pt>
                <c:pt idx="7">
                  <c:v>147</c:v>
                </c:pt>
                <c:pt idx="8">
                  <c:v>93</c:v>
                </c:pt>
              </c:numCache>
            </c:numRef>
          </c:val>
        </c:ser>
        <c:ser>
          <c:idx val="1"/>
          <c:order val="1"/>
          <c:invertIfNegative val="0"/>
          <c:cat>
            <c:strRef>
              <c:f>'Stacked Bar Chart'!$A$2:$A$10</c:f>
              <c:strCache>
                <c:ptCount val="9"/>
                <c:pt idx="0">
                  <c:v>Arnold, Cole</c:v>
                </c:pt>
                <c:pt idx="1">
                  <c:v>Byrd, Asa</c:v>
                </c:pt>
                <c:pt idx="2">
                  <c:v>Christensen, Jill</c:v>
                </c:pt>
                <c:pt idx="3">
                  <c:v>Kelly, Icelita</c:v>
                </c:pt>
                <c:pt idx="4">
                  <c:v>Leon, Emily</c:v>
                </c:pt>
                <c:pt idx="5">
                  <c:v>Livingston, Lynette</c:v>
                </c:pt>
                <c:pt idx="6">
                  <c:v>Lucas, John</c:v>
                </c:pt>
                <c:pt idx="7">
                  <c:v>Maynard, Susan</c:v>
                </c:pt>
                <c:pt idx="8">
                  <c:v>McCullough, Scott</c:v>
                </c:pt>
              </c:strCache>
            </c:strRef>
          </c:cat>
          <c:val>
            <c:numRef>
              <c:f>'Stacked Bar Chart'!$C$2:$C$10</c:f>
              <c:numCache>
                <c:formatCode>General</c:formatCode>
                <c:ptCount val="9"/>
                <c:pt idx="0">
                  <c:v>104</c:v>
                </c:pt>
                <c:pt idx="1">
                  <c:v>69</c:v>
                </c:pt>
                <c:pt idx="2">
                  <c:v>118</c:v>
                </c:pt>
                <c:pt idx="3">
                  <c:v>150</c:v>
                </c:pt>
                <c:pt idx="4">
                  <c:v>124</c:v>
                </c:pt>
                <c:pt idx="5">
                  <c:v>122</c:v>
                </c:pt>
                <c:pt idx="6">
                  <c:v>130</c:v>
                </c:pt>
                <c:pt idx="7">
                  <c:v>145</c:v>
                </c:pt>
                <c:pt idx="8">
                  <c:v>62</c:v>
                </c:pt>
              </c:numCache>
            </c:numRef>
          </c:val>
        </c:ser>
        <c:ser>
          <c:idx val="2"/>
          <c:order val="2"/>
          <c:invertIfNegative val="0"/>
          <c:cat>
            <c:strRef>
              <c:f>'Stacked Bar Chart'!$A$2:$A$10</c:f>
              <c:strCache>
                <c:ptCount val="9"/>
                <c:pt idx="0">
                  <c:v>Arnold, Cole</c:v>
                </c:pt>
                <c:pt idx="1">
                  <c:v>Byrd, Asa</c:v>
                </c:pt>
                <c:pt idx="2">
                  <c:v>Christensen, Jill</c:v>
                </c:pt>
                <c:pt idx="3">
                  <c:v>Kelly, Icelita</c:v>
                </c:pt>
                <c:pt idx="4">
                  <c:v>Leon, Emily</c:v>
                </c:pt>
                <c:pt idx="5">
                  <c:v>Livingston, Lynette</c:v>
                </c:pt>
                <c:pt idx="6">
                  <c:v>Lucas, John</c:v>
                </c:pt>
                <c:pt idx="7">
                  <c:v>Maynard, Susan</c:v>
                </c:pt>
                <c:pt idx="8">
                  <c:v>McCullough, Scott</c:v>
                </c:pt>
              </c:strCache>
            </c:strRef>
          </c:cat>
          <c:val>
            <c:numRef>
              <c:f>'Stacked Bar Chart'!$D$2:$D$10</c:f>
              <c:numCache>
                <c:formatCode>General</c:formatCode>
                <c:ptCount val="9"/>
                <c:pt idx="0">
                  <c:v>138</c:v>
                </c:pt>
                <c:pt idx="1">
                  <c:v>155</c:v>
                </c:pt>
                <c:pt idx="2">
                  <c:v>151</c:v>
                </c:pt>
                <c:pt idx="3">
                  <c:v>90</c:v>
                </c:pt>
                <c:pt idx="4">
                  <c:v>80</c:v>
                </c:pt>
                <c:pt idx="5">
                  <c:v>74</c:v>
                </c:pt>
                <c:pt idx="6">
                  <c:v>75</c:v>
                </c:pt>
                <c:pt idx="7">
                  <c:v>125</c:v>
                </c:pt>
                <c:pt idx="8">
                  <c:v>72</c:v>
                </c:pt>
              </c:numCache>
            </c:numRef>
          </c:val>
        </c:ser>
        <c:ser>
          <c:idx val="3"/>
          <c:order val="3"/>
          <c:invertIfNegative val="0"/>
          <c:cat>
            <c:strRef>
              <c:f>'Stacked Bar Chart'!$A$2:$A$10</c:f>
              <c:strCache>
                <c:ptCount val="9"/>
                <c:pt idx="0">
                  <c:v>Arnold, Cole</c:v>
                </c:pt>
                <c:pt idx="1">
                  <c:v>Byrd, Asa</c:v>
                </c:pt>
                <c:pt idx="2">
                  <c:v>Christensen, Jill</c:v>
                </c:pt>
                <c:pt idx="3">
                  <c:v>Kelly, Icelita</c:v>
                </c:pt>
                <c:pt idx="4">
                  <c:v>Leon, Emily</c:v>
                </c:pt>
                <c:pt idx="5">
                  <c:v>Livingston, Lynette</c:v>
                </c:pt>
                <c:pt idx="6">
                  <c:v>Lucas, John</c:v>
                </c:pt>
                <c:pt idx="7">
                  <c:v>Maynard, Susan</c:v>
                </c:pt>
                <c:pt idx="8">
                  <c:v>McCullough, Scott</c:v>
                </c:pt>
              </c:strCache>
            </c:strRef>
          </c:cat>
          <c:val>
            <c:numRef>
              <c:f>'Stacked Bar Chart'!$E$2:$E$10</c:f>
              <c:numCache>
                <c:formatCode>General</c:formatCode>
                <c:ptCount val="9"/>
                <c:pt idx="0">
                  <c:v>121</c:v>
                </c:pt>
                <c:pt idx="1">
                  <c:v>101</c:v>
                </c:pt>
                <c:pt idx="2">
                  <c:v>117</c:v>
                </c:pt>
                <c:pt idx="3">
                  <c:v>174</c:v>
                </c:pt>
                <c:pt idx="4">
                  <c:v>105</c:v>
                </c:pt>
                <c:pt idx="5">
                  <c:v>107</c:v>
                </c:pt>
                <c:pt idx="6">
                  <c:v>172</c:v>
                </c:pt>
                <c:pt idx="7">
                  <c:v>116</c:v>
                </c:pt>
                <c:pt idx="8">
                  <c:v>90</c:v>
                </c:pt>
              </c:numCache>
            </c:numRef>
          </c:val>
        </c:ser>
        <c:ser>
          <c:idx val="4"/>
          <c:order val="4"/>
          <c:invertIfNegative val="0"/>
          <c:cat>
            <c:strRef>
              <c:f>'Stacked Bar Chart'!$A$2:$A$10</c:f>
              <c:strCache>
                <c:ptCount val="9"/>
                <c:pt idx="0">
                  <c:v>Arnold, Cole</c:v>
                </c:pt>
                <c:pt idx="1">
                  <c:v>Byrd, Asa</c:v>
                </c:pt>
                <c:pt idx="2">
                  <c:v>Christensen, Jill</c:v>
                </c:pt>
                <c:pt idx="3">
                  <c:v>Kelly, Icelita</c:v>
                </c:pt>
                <c:pt idx="4">
                  <c:v>Leon, Emily</c:v>
                </c:pt>
                <c:pt idx="5">
                  <c:v>Livingston, Lynette</c:v>
                </c:pt>
                <c:pt idx="6">
                  <c:v>Lucas, John</c:v>
                </c:pt>
                <c:pt idx="7">
                  <c:v>Maynard, Susan</c:v>
                </c:pt>
                <c:pt idx="8">
                  <c:v>McCullough, Scott</c:v>
                </c:pt>
              </c:strCache>
            </c:strRef>
          </c:cat>
          <c:val>
            <c:numRef>
              <c:f>'Stacked Bar Chart'!$F$2:$F$10</c:f>
              <c:numCache>
                <c:formatCode>General</c:formatCode>
                <c:ptCount val="9"/>
                <c:pt idx="0">
                  <c:v>91</c:v>
                </c:pt>
                <c:pt idx="1">
                  <c:v>110</c:v>
                </c:pt>
                <c:pt idx="2">
                  <c:v>183</c:v>
                </c:pt>
                <c:pt idx="3">
                  <c:v>166</c:v>
                </c:pt>
                <c:pt idx="4">
                  <c:v>169</c:v>
                </c:pt>
                <c:pt idx="5">
                  <c:v>142</c:v>
                </c:pt>
                <c:pt idx="6">
                  <c:v>62</c:v>
                </c:pt>
                <c:pt idx="7">
                  <c:v>212</c:v>
                </c:pt>
                <c:pt idx="8">
                  <c:v>121</c:v>
                </c:pt>
              </c:numCache>
            </c:numRef>
          </c:val>
        </c:ser>
        <c:ser>
          <c:idx val="5"/>
          <c:order val="5"/>
          <c:invertIfNegative val="0"/>
          <c:cat>
            <c:strRef>
              <c:f>'Stacked Bar Chart'!$A$2:$A$10</c:f>
              <c:strCache>
                <c:ptCount val="9"/>
                <c:pt idx="0">
                  <c:v>Arnold, Cole</c:v>
                </c:pt>
                <c:pt idx="1">
                  <c:v>Byrd, Asa</c:v>
                </c:pt>
                <c:pt idx="2">
                  <c:v>Christensen, Jill</c:v>
                </c:pt>
                <c:pt idx="3">
                  <c:v>Kelly, Icelita</c:v>
                </c:pt>
                <c:pt idx="4">
                  <c:v>Leon, Emily</c:v>
                </c:pt>
                <c:pt idx="5">
                  <c:v>Livingston, Lynette</c:v>
                </c:pt>
                <c:pt idx="6">
                  <c:v>Lucas, John</c:v>
                </c:pt>
                <c:pt idx="7">
                  <c:v>Maynard, Susan</c:v>
                </c:pt>
                <c:pt idx="8">
                  <c:v>McCullough, Scott</c:v>
                </c:pt>
              </c:strCache>
            </c:strRef>
          </c:cat>
          <c:val>
            <c:numRef>
              <c:f>'Stacked Bar Chart'!$G$2:$G$10</c:f>
              <c:numCache>
                <c:formatCode>General</c:formatCode>
                <c:ptCount val="9"/>
                <c:pt idx="0">
                  <c:v>608</c:v>
                </c:pt>
                <c:pt idx="1">
                  <c:v>585</c:v>
                </c:pt>
                <c:pt idx="2">
                  <c:v>778</c:v>
                </c:pt>
                <c:pt idx="3">
                  <c:v>599</c:v>
                </c:pt>
                <c:pt idx="4">
                  <c:v>632</c:v>
                </c:pt>
                <c:pt idx="5">
                  <c:v>524</c:v>
                </c:pt>
                <c:pt idx="6">
                  <c:v>516</c:v>
                </c:pt>
                <c:pt idx="7">
                  <c:v>745</c:v>
                </c:pt>
                <c:pt idx="8">
                  <c:v>438</c:v>
                </c:pt>
              </c:numCache>
            </c:numRef>
          </c:val>
        </c:ser>
        <c:dLbls>
          <c:showLegendKey val="0"/>
          <c:showVal val="0"/>
          <c:showCatName val="0"/>
          <c:showSerName val="0"/>
          <c:showPercent val="0"/>
          <c:showBubbleSize val="0"/>
        </c:dLbls>
        <c:gapWidth val="150"/>
        <c:overlap val="100"/>
        <c:axId val="43315200"/>
        <c:axId val="207413248"/>
      </c:barChart>
      <c:catAx>
        <c:axId val="43315200"/>
        <c:scaling>
          <c:orientation val="minMax"/>
        </c:scaling>
        <c:delete val="0"/>
        <c:axPos val="l"/>
        <c:majorTickMark val="out"/>
        <c:minorTickMark val="none"/>
        <c:tickLblPos val="nextTo"/>
        <c:crossAx val="207413248"/>
        <c:crosses val="autoZero"/>
        <c:auto val="1"/>
        <c:lblAlgn val="ctr"/>
        <c:lblOffset val="100"/>
        <c:noMultiLvlLbl val="0"/>
      </c:catAx>
      <c:valAx>
        <c:axId val="207413248"/>
        <c:scaling>
          <c:orientation val="minMax"/>
        </c:scaling>
        <c:delete val="0"/>
        <c:axPos val="b"/>
        <c:majorGridlines/>
        <c:numFmt formatCode="General" sourceLinked="1"/>
        <c:majorTickMark val="out"/>
        <c:minorTickMark val="none"/>
        <c:tickLblPos val="nextTo"/>
        <c:crossAx val="43315200"/>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3" Type="http://schemas.openxmlformats.org/officeDocument/2006/relationships/hyperlink" Target="#EDATE!A1"/><Relationship Id="rId18" Type="http://schemas.openxmlformats.org/officeDocument/2006/relationships/hyperlink" Target="#COUNTA!A1"/><Relationship Id="rId26" Type="http://schemas.openxmlformats.org/officeDocument/2006/relationships/hyperlink" Target="#REPLACE!A1"/><Relationship Id="rId39" Type="http://schemas.openxmlformats.org/officeDocument/2006/relationships/hyperlink" Target="#PROPER!A1"/><Relationship Id="rId21" Type="http://schemas.openxmlformats.org/officeDocument/2006/relationships/hyperlink" Target="#Concatenation!A1"/><Relationship Id="rId34" Type="http://schemas.openxmlformats.org/officeDocument/2006/relationships/hyperlink" Target="#'Group &amp; UnGroup Sheets'!A1"/><Relationship Id="rId7" Type="http://schemas.openxmlformats.org/officeDocument/2006/relationships/hyperlink" Target="#Pivottable!A1"/><Relationship Id="rId2" Type="http://schemas.openxmlformats.org/officeDocument/2006/relationships/hyperlink" Target="#Basic!A1"/><Relationship Id="rId16" Type="http://schemas.openxmlformats.org/officeDocument/2006/relationships/hyperlink" Target="#'Time Sheet'!A1"/><Relationship Id="rId20" Type="http://schemas.openxmlformats.org/officeDocument/2006/relationships/hyperlink" Target="#'COUNTIF Range'!A1"/><Relationship Id="rId29" Type="http://schemas.openxmlformats.org/officeDocument/2006/relationships/hyperlink" Target="#EOMONTH!A1"/><Relationship Id="rId41" Type="http://schemas.openxmlformats.org/officeDocument/2006/relationships/hyperlink" Target="#'Stacked Bar Chart'!A1"/><Relationship Id="rId1" Type="http://schemas.openxmlformats.org/officeDocument/2006/relationships/image" Target="../media/image1.jpg"/><Relationship Id="rId6" Type="http://schemas.openxmlformats.org/officeDocument/2006/relationships/hyperlink" Target="#Bonuses!A1"/><Relationship Id="rId11" Type="http://schemas.openxmlformats.org/officeDocument/2006/relationships/hyperlink" Target="#Countif!A1"/><Relationship Id="rId24" Type="http://schemas.openxmlformats.org/officeDocument/2006/relationships/hyperlink" Target="#countifs!A1"/><Relationship Id="rId32" Type="http://schemas.openxmlformats.org/officeDocument/2006/relationships/hyperlink" Target="#'Conditional Formating'!A1"/><Relationship Id="rId37" Type="http://schemas.openxmlformats.org/officeDocument/2006/relationships/hyperlink" Target="#DMAX!A1"/><Relationship Id="rId40" Type="http://schemas.openxmlformats.org/officeDocument/2006/relationships/hyperlink" Target="#Unique!A1"/><Relationship Id="rId5" Type="http://schemas.openxmlformats.org/officeDocument/2006/relationships/hyperlink" Target="#'Types of Excel Formula Error'!A1"/><Relationship Id="rId15" Type="http://schemas.openxmlformats.org/officeDocument/2006/relationships/image" Target="../media/image2.jpeg"/><Relationship Id="rId23" Type="http://schemas.openxmlformats.org/officeDocument/2006/relationships/hyperlink" Target="#'Sub Total'!A1"/><Relationship Id="rId28" Type="http://schemas.openxmlformats.org/officeDocument/2006/relationships/hyperlink" Target="#'TEXT FUNCTION'!A1"/><Relationship Id="rId36" Type="http://schemas.openxmlformats.org/officeDocument/2006/relationships/hyperlink" Target="#RANK!A1"/><Relationship Id="rId10" Type="http://schemas.openxmlformats.org/officeDocument/2006/relationships/hyperlink" Target="#'VLookup (2)'!A1"/><Relationship Id="rId19" Type="http://schemas.openxmlformats.org/officeDocument/2006/relationships/hyperlink" Target="#COUNTBLANK!A1"/><Relationship Id="rId31" Type="http://schemas.openxmlformats.org/officeDocument/2006/relationships/hyperlink" Target="#'WORKDAY            '!A1"/><Relationship Id="rId4" Type="http://schemas.openxmlformats.org/officeDocument/2006/relationships/hyperlink" Target="#DATE!A1"/><Relationship Id="rId9" Type="http://schemas.openxmlformats.org/officeDocument/2006/relationships/hyperlink" Target="#Sheet2!A1"/><Relationship Id="rId14" Type="http://schemas.openxmlformats.org/officeDocument/2006/relationships/hyperlink" Target="#Relative_and_Absolute_Reference!A1"/><Relationship Id="rId22" Type="http://schemas.openxmlformats.org/officeDocument/2006/relationships/hyperlink" Target="#Sheet5!A1"/><Relationship Id="rId27" Type="http://schemas.openxmlformats.org/officeDocument/2006/relationships/hyperlink" Target="#SumIfs!A1"/><Relationship Id="rId30" Type="http://schemas.openxmlformats.org/officeDocument/2006/relationships/hyperlink" Target="#' WEEKDAY'!A1"/><Relationship Id="rId35" Type="http://schemas.openxmlformats.org/officeDocument/2006/relationships/hyperlink" Target="#Consolidate!A1"/><Relationship Id="rId8" Type="http://schemas.openxmlformats.org/officeDocument/2006/relationships/hyperlink" Target="#'AND,NOT'!A1"/><Relationship Id="rId3" Type="http://schemas.openxmlformats.org/officeDocument/2006/relationships/hyperlink" Target="#Sheet1!A1"/><Relationship Id="rId12" Type="http://schemas.openxmlformats.org/officeDocument/2006/relationships/hyperlink" Target="#IF!A1"/><Relationship Id="rId17" Type="http://schemas.openxmlformats.org/officeDocument/2006/relationships/hyperlink" Target="#SUMIF!A1"/><Relationship Id="rId25" Type="http://schemas.openxmlformats.org/officeDocument/2006/relationships/hyperlink" Target="#Trim!A1"/><Relationship Id="rId33" Type="http://schemas.openxmlformats.org/officeDocument/2006/relationships/hyperlink" Target="#'Precedents and Dependents'!A1"/><Relationship Id="rId38" Type="http://schemas.openxmlformats.org/officeDocument/2006/relationships/hyperlink" Target="#convert!A1"/></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png"/><Relationship Id="rId6" Type="http://schemas.openxmlformats.org/officeDocument/2006/relationships/image" Target="../media/image18.JPG"/><Relationship Id="rId5" Type="http://schemas.openxmlformats.org/officeDocument/2006/relationships/image" Target="../media/image17.JPG"/><Relationship Id="rId4"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dr:twoCellAnchor>
    <xdr:from>
      <xdr:col>8</xdr:col>
      <xdr:colOff>361950</xdr:colOff>
      <xdr:row>1</xdr:row>
      <xdr:rowOff>52386</xdr:rowOff>
    </xdr:from>
    <xdr:to>
      <xdr:col>18</xdr:col>
      <xdr:colOff>114300</xdr:colOff>
      <xdr:row>19</xdr:row>
      <xdr:rowOff>76199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381000</xdr:colOff>
      <xdr:row>48</xdr:row>
      <xdr:rowOff>162953</xdr:rowOff>
    </xdr:to>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657667" cy="9359870"/>
        </a:xfrm>
        <a:prstGeom prst="rect">
          <a:avLst/>
        </a:prstGeom>
      </xdr:spPr>
    </xdr:pic>
    <xdr:clientData/>
  </xdr:twoCellAnchor>
  <xdr:twoCellAnchor>
    <xdr:from>
      <xdr:col>5</xdr:col>
      <xdr:colOff>41935</xdr:colOff>
      <xdr:row>13</xdr:row>
      <xdr:rowOff>151906</xdr:rowOff>
    </xdr:from>
    <xdr:to>
      <xdr:col>7</xdr:col>
      <xdr:colOff>118135</xdr:colOff>
      <xdr:row>15</xdr:row>
      <xdr:rowOff>56656</xdr:rowOff>
    </xdr:to>
    <xdr:sp macro="" textlink="">
      <xdr:nvSpPr>
        <xdr:cNvPr id="3" name="TextBox 2">
          <a:hlinkClick xmlns:r="http://schemas.openxmlformats.org/officeDocument/2006/relationships" r:id="rId2"/>
        </xdr:cNvPr>
        <xdr:cNvSpPr txBox="1"/>
      </xdr:nvSpPr>
      <xdr:spPr>
        <a:xfrm>
          <a:off x="3089935" y="2676031"/>
          <a:ext cx="1295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a:solidFill>
                <a:schemeClr val="bg1"/>
              </a:solidFill>
            </a:rPr>
            <a:t>Basic Functions</a:t>
          </a:r>
        </a:p>
        <a:p>
          <a:endParaRPr lang="en-US" sz="1100"/>
        </a:p>
      </xdr:txBody>
    </xdr:sp>
    <xdr:clientData/>
  </xdr:twoCellAnchor>
  <xdr:twoCellAnchor>
    <xdr:from>
      <xdr:col>7</xdr:col>
      <xdr:colOff>590553</xdr:colOff>
      <xdr:row>14</xdr:row>
      <xdr:rowOff>47625</xdr:rowOff>
    </xdr:from>
    <xdr:to>
      <xdr:col>12</xdr:col>
      <xdr:colOff>171453</xdr:colOff>
      <xdr:row>15</xdr:row>
      <xdr:rowOff>95250</xdr:rowOff>
    </xdr:to>
    <xdr:sp macro="" textlink="">
      <xdr:nvSpPr>
        <xdr:cNvPr id="5" name="TextBox 4"/>
        <xdr:cNvSpPr txBox="1"/>
      </xdr:nvSpPr>
      <xdr:spPr>
        <a:xfrm>
          <a:off x="4857753" y="2762250"/>
          <a:ext cx="26289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5</xdr:col>
      <xdr:colOff>66675</xdr:colOff>
      <xdr:row>25</xdr:row>
      <xdr:rowOff>67170</xdr:rowOff>
    </xdr:from>
    <xdr:to>
      <xdr:col>7</xdr:col>
      <xdr:colOff>412058</xdr:colOff>
      <xdr:row>27</xdr:row>
      <xdr:rowOff>11257</xdr:rowOff>
    </xdr:to>
    <xdr:sp macro="" textlink="">
      <xdr:nvSpPr>
        <xdr:cNvPr id="6" name="TextBox 5">
          <a:hlinkClick xmlns:r="http://schemas.openxmlformats.org/officeDocument/2006/relationships" r:id="rId3"/>
        </xdr:cNvPr>
        <xdr:cNvSpPr txBox="1"/>
      </xdr:nvSpPr>
      <xdr:spPr>
        <a:xfrm>
          <a:off x="3114675" y="4877295"/>
          <a:ext cx="1564583" cy="325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solidFill>
                <a:schemeClr val="bg1"/>
              </a:solidFill>
            </a:rPr>
            <a:t>Conditional Counting</a:t>
          </a:r>
        </a:p>
        <a:p>
          <a:endParaRPr lang="en-US" sz="1100"/>
        </a:p>
      </xdr:txBody>
    </xdr:sp>
    <xdr:clientData/>
  </xdr:twoCellAnchor>
  <xdr:twoCellAnchor>
    <xdr:from>
      <xdr:col>11</xdr:col>
      <xdr:colOff>248267</xdr:colOff>
      <xdr:row>24</xdr:row>
      <xdr:rowOff>56532</xdr:rowOff>
    </xdr:from>
    <xdr:to>
      <xdr:col>13</xdr:col>
      <xdr:colOff>238742</xdr:colOff>
      <xdr:row>25</xdr:row>
      <xdr:rowOff>169595</xdr:rowOff>
    </xdr:to>
    <xdr:sp macro="" textlink="">
      <xdr:nvSpPr>
        <xdr:cNvPr id="7" name="TextBox 6">
          <a:hlinkClick xmlns:r="http://schemas.openxmlformats.org/officeDocument/2006/relationships" r:id="rId4"/>
        </xdr:cNvPr>
        <xdr:cNvSpPr txBox="1"/>
      </xdr:nvSpPr>
      <xdr:spPr>
        <a:xfrm>
          <a:off x="6953867" y="4676157"/>
          <a:ext cx="1209675" cy="30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Date Function</a:t>
          </a:r>
        </a:p>
        <a:p>
          <a:endParaRPr lang="en-US" sz="1100"/>
        </a:p>
      </xdr:txBody>
    </xdr:sp>
    <xdr:clientData/>
  </xdr:twoCellAnchor>
  <xdr:twoCellAnchor>
    <xdr:from>
      <xdr:col>0</xdr:col>
      <xdr:colOff>202143</xdr:colOff>
      <xdr:row>34</xdr:row>
      <xdr:rowOff>183092</xdr:rowOff>
    </xdr:from>
    <xdr:to>
      <xdr:col>4</xdr:col>
      <xdr:colOff>396877</xdr:colOff>
      <xdr:row>36</xdr:row>
      <xdr:rowOff>87842</xdr:rowOff>
    </xdr:to>
    <xdr:sp macro="" textlink="">
      <xdr:nvSpPr>
        <xdr:cNvPr id="8" name="TextBox 7">
          <a:hlinkClick xmlns:r="http://schemas.openxmlformats.org/officeDocument/2006/relationships" r:id="rId5"/>
        </xdr:cNvPr>
        <xdr:cNvSpPr txBox="1"/>
      </xdr:nvSpPr>
      <xdr:spPr>
        <a:xfrm>
          <a:off x="202143" y="6713009"/>
          <a:ext cx="2650067"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Types of Excel Formula Error</a:t>
          </a:r>
          <a:endParaRPr lang="en-US" sz="1100"/>
        </a:p>
      </xdr:txBody>
    </xdr:sp>
    <xdr:clientData/>
  </xdr:twoCellAnchor>
  <xdr:twoCellAnchor>
    <xdr:from>
      <xdr:col>11</xdr:col>
      <xdr:colOff>200025</xdr:colOff>
      <xdr:row>15</xdr:row>
      <xdr:rowOff>12370</xdr:rowOff>
    </xdr:from>
    <xdr:to>
      <xdr:col>13</xdr:col>
      <xdr:colOff>360095</xdr:colOff>
      <xdr:row>16</xdr:row>
      <xdr:rowOff>117145</xdr:rowOff>
    </xdr:to>
    <xdr:sp macro="" textlink="">
      <xdr:nvSpPr>
        <xdr:cNvPr id="9" name="TextBox 8">
          <a:hlinkClick xmlns:r="http://schemas.openxmlformats.org/officeDocument/2006/relationships" r:id="rId6"/>
        </xdr:cNvPr>
        <xdr:cNvSpPr txBox="1"/>
      </xdr:nvSpPr>
      <xdr:spPr>
        <a:xfrm>
          <a:off x="6905625" y="2917495"/>
          <a:ext cx="137927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EXACT Function</a:t>
          </a:r>
        </a:p>
        <a:p>
          <a:endParaRPr lang="en-US" sz="1100"/>
        </a:p>
      </xdr:txBody>
    </xdr:sp>
    <xdr:clientData/>
  </xdr:twoCellAnchor>
  <xdr:twoCellAnchor>
    <xdr:from>
      <xdr:col>11</xdr:col>
      <xdr:colOff>154751</xdr:colOff>
      <xdr:row>26</xdr:row>
      <xdr:rowOff>41317</xdr:rowOff>
    </xdr:from>
    <xdr:to>
      <xdr:col>13</xdr:col>
      <xdr:colOff>214628</xdr:colOff>
      <xdr:row>27</xdr:row>
      <xdr:rowOff>135330</xdr:rowOff>
    </xdr:to>
    <xdr:sp macro="" textlink="">
      <xdr:nvSpPr>
        <xdr:cNvPr id="10" name="TextBox 9">
          <a:hlinkClick xmlns:r="http://schemas.openxmlformats.org/officeDocument/2006/relationships" r:id="rId7"/>
        </xdr:cNvPr>
        <xdr:cNvSpPr txBox="1"/>
      </xdr:nvSpPr>
      <xdr:spPr>
        <a:xfrm>
          <a:off x="6860351" y="5041942"/>
          <a:ext cx="1279077" cy="2845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Pivot Tables</a:t>
          </a:r>
        </a:p>
        <a:p>
          <a:endParaRPr lang="en-US" sz="1100"/>
        </a:p>
      </xdr:txBody>
    </xdr:sp>
    <xdr:clientData/>
  </xdr:twoCellAnchor>
  <xdr:twoCellAnchor>
    <xdr:from>
      <xdr:col>14</xdr:col>
      <xdr:colOff>402772</xdr:colOff>
      <xdr:row>20</xdr:row>
      <xdr:rowOff>150174</xdr:rowOff>
    </xdr:from>
    <xdr:to>
      <xdr:col>16</xdr:col>
      <xdr:colOff>367394</xdr:colOff>
      <xdr:row>22</xdr:row>
      <xdr:rowOff>37111</xdr:rowOff>
    </xdr:to>
    <xdr:sp macro="" textlink="">
      <xdr:nvSpPr>
        <xdr:cNvPr id="11" name="TextBox 10"/>
        <xdr:cNvSpPr txBox="1"/>
      </xdr:nvSpPr>
      <xdr:spPr>
        <a:xfrm>
          <a:off x="8937172" y="4007799"/>
          <a:ext cx="1183822" cy="26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Macros</a:t>
          </a:r>
        </a:p>
        <a:p>
          <a:endParaRPr lang="en-US" sz="1100"/>
        </a:p>
      </xdr:txBody>
    </xdr:sp>
    <xdr:clientData/>
  </xdr:twoCellAnchor>
  <xdr:twoCellAnchor>
    <xdr:from>
      <xdr:col>5</xdr:col>
      <xdr:colOff>89068</xdr:colOff>
      <xdr:row>23</xdr:row>
      <xdr:rowOff>60862</xdr:rowOff>
    </xdr:from>
    <xdr:to>
      <xdr:col>8</xdr:col>
      <xdr:colOff>143494</xdr:colOff>
      <xdr:row>24</xdr:row>
      <xdr:rowOff>135825</xdr:rowOff>
    </xdr:to>
    <xdr:sp macro="" textlink="">
      <xdr:nvSpPr>
        <xdr:cNvPr id="13" name="TextBox 12">
          <a:hlinkClick xmlns:r="http://schemas.openxmlformats.org/officeDocument/2006/relationships" r:id="rId8"/>
        </xdr:cNvPr>
        <xdr:cNvSpPr txBox="1"/>
      </xdr:nvSpPr>
      <xdr:spPr>
        <a:xfrm>
          <a:off x="3137068" y="4489987"/>
          <a:ext cx="1883226" cy="265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200" b="1" baseline="0">
              <a:solidFill>
                <a:schemeClr val="bg1"/>
              </a:solidFill>
            </a:rPr>
            <a:t>AND /OR &amp; NOT Oprands</a:t>
          </a:r>
        </a:p>
        <a:p>
          <a:endParaRPr lang="en-US" sz="1100"/>
        </a:p>
      </xdr:txBody>
    </xdr:sp>
    <xdr:clientData/>
  </xdr:twoCellAnchor>
  <xdr:twoCellAnchor>
    <xdr:from>
      <xdr:col>11</xdr:col>
      <xdr:colOff>301337</xdr:colOff>
      <xdr:row>13</xdr:row>
      <xdr:rowOff>67295</xdr:rowOff>
    </xdr:from>
    <xdr:to>
      <xdr:col>14</xdr:col>
      <xdr:colOff>206087</xdr:colOff>
      <xdr:row>14</xdr:row>
      <xdr:rowOff>154257</xdr:rowOff>
    </xdr:to>
    <xdr:sp macro="" textlink="">
      <xdr:nvSpPr>
        <xdr:cNvPr id="15" name="TextBox 14">
          <a:hlinkClick xmlns:r="http://schemas.openxmlformats.org/officeDocument/2006/relationships" r:id="rId9"/>
        </xdr:cNvPr>
        <xdr:cNvSpPr txBox="1"/>
      </xdr:nvSpPr>
      <xdr:spPr>
        <a:xfrm>
          <a:off x="7006937" y="2591420"/>
          <a:ext cx="1733550" cy="277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latin typeface="+mn-lt"/>
              <a:ea typeface="+mn-ea"/>
              <a:cs typeface="+mn-cs"/>
            </a:rPr>
            <a:t>Mid/ Right &amp; Left Function</a:t>
          </a:r>
          <a:endParaRPr lang="en-US"/>
        </a:p>
        <a:p>
          <a:endParaRPr lang="en-US" sz="1100"/>
        </a:p>
      </xdr:txBody>
    </xdr:sp>
    <xdr:clientData/>
  </xdr:twoCellAnchor>
  <xdr:twoCellAnchor>
    <xdr:from>
      <xdr:col>4</xdr:col>
      <xdr:colOff>580036</xdr:colOff>
      <xdr:row>19</xdr:row>
      <xdr:rowOff>137681</xdr:rowOff>
    </xdr:from>
    <xdr:to>
      <xdr:col>8</xdr:col>
      <xdr:colOff>253464</xdr:colOff>
      <xdr:row>21</xdr:row>
      <xdr:rowOff>13856</xdr:rowOff>
    </xdr:to>
    <xdr:sp macro="" textlink="">
      <xdr:nvSpPr>
        <xdr:cNvPr id="16" name="TextBox 15">
          <a:hlinkClick xmlns:r="http://schemas.openxmlformats.org/officeDocument/2006/relationships" r:id="rId10"/>
        </xdr:cNvPr>
        <xdr:cNvSpPr txBox="1"/>
      </xdr:nvSpPr>
      <xdr:spPr>
        <a:xfrm>
          <a:off x="3018436" y="3804806"/>
          <a:ext cx="2111828"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solidFill>
                <a:schemeClr val="bg1"/>
              </a:solidFill>
            </a:rPr>
            <a:t>Lookup/HLookup</a:t>
          </a:r>
          <a:r>
            <a:rPr lang="en-US" sz="1100" b="1" baseline="0">
              <a:solidFill>
                <a:schemeClr val="bg1"/>
              </a:solidFill>
            </a:rPr>
            <a:t> &amp; VLookup</a:t>
          </a:r>
          <a:endParaRPr lang="en-US" sz="1100" b="1">
            <a:solidFill>
              <a:schemeClr val="bg1"/>
            </a:solidFill>
          </a:endParaRPr>
        </a:p>
      </xdr:txBody>
    </xdr:sp>
    <xdr:clientData/>
  </xdr:twoCellAnchor>
  <xdr:twoCellAnchor>
    <xdr:from>
      <xdr:col>5</xdr:col>
      <xdr:colOff>66675</xdr:colOff>
      <xdr:row>27</xdr:row>
      <xdr:rowOff>38100</xdr:rowOff>
    </xdr:from>
    <xdr:to>
      <xdr:col>6</xdr:col>
      <xdr:colOff>156486</xdr:colOff>
      <xdr:row>28</xdr:row>
      <xdr:rowOff>142875</xdr:rowOff>
    </xdr:to>
    <xdr:sp macro="" textlink="">
      <xdr:nvSpPr>
        <xdr:cNvPr id="18" name="TextBox 17">
          <a:hlinkClick xmlns:r="http://schemas.openxmlformats.org/officeDocument/2006/relationships" r:id="rId11"/>
        </xdr:cNvPr>
        <xdr:cNvSpPr txBox="1"/>
      </xdr:nvSpPr>
      <xdr:spPr>
        <a:xfrm>
          <a:off x="3114675" y="5229225"/>
          <a:ext cx="699411"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solidFill>
                <a:schemeClr val="bg1"/>
              </a:solidFill>
            </a:rPr>
            <a:t>Countif</a:t>
          </a:r>
        </a:p>
        <a:p>
          <a:endParaRPr lang="en-US" sz="1100"/>
        </a:p>
      </xdr:txBody>
    </xdr:sp>
    <xdr:clientData/>
  </xdr:twoCellAnchor>
  <xdr:twoCellAnchor>
    <xdr:from>
      <xdr:col>5</xdr:col>
      <xdr:colOff>36866</xdr:colOff>
      <xdr:row>17</xdr:row>
      <xdr:rowOff>185308</xdr:rowOff>
    </xdr:from>
    <xdr:to>
      <xdr:col>7</xdr:col>
      <xdr:colOff>17819</xdr:colOff>
      <xdr:row>19</xdr:row>
      <xdr:rowOff>91295</xdr:rowOff>
    </xdr:to>
    <xdr:sp macro="" textlink="">
      <xdr:nvSpPr>
        <xdr:cNvPr id="19" name="TextBox 18">
          <a:hlinkClick xmlns:r="http://schemas.openxmlformats.org/officeDocument/2006/relationships" r:id="rId12"/>
        </xdr:cNvPr>
        <xdr:cNvSpPr txBox="1"/>
      </xdr:nvSpPr>
      <xdr:spPr>
        <a:xfrm>
          <a:off x="3084866" y="3471433"/>
          <a:ext cx="1200153" cy="286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solidFill>
                <a:schemeClr val="bg1"/>
              </a:solidFill>
            </a:rPr>
            <a:t>IF &amp; Nested IF</a:t>
          </a:r>
        </a:p>
        <a:p>
          <a:endParaRPr lang="en-US" sz="1100"/>
        </a:p>
      </xdr:txBody>
    </xdr:sp>
    <xdr:clientData/>
  </xdr:twoCellAnchor>
  <xdr:twoCellAnchor>
    <xdr:from>
      <xdr:col>15</xdr:col>
      <xdr:colOff>66678</xdr:colOff>
      <xdr:row>17</xdr:row>
      <xdr:rowOff>1</xdr:rowOff>
    </xdr:from>
    <xdr:to>
      <xdr:col>16</xdr:col>
      <xdr:colOff>47625</xdr:colOff>
      <xdr:row>18</xdr:row>
      <xdr:rowOff>95251</xdr:rowOff>
    </xdr:to>
    <xdr:sp macro="" textlink="">
      <xdr:nvSpPr>
        <xdr:cNvPr id="20" name="TextBox 19">
          <a:hlinkClick xmlns:r="http://schemas.openxmlformats.org/officeDocument/2006/relationships" r:id="rId13"/>
        </xdr:cNvPr>
        <xdr:cNvSpPr txBox="1"/>
      </xdr:nvSpPr>
      <xdr:spPr>
        <a:xfrm>
          <a:off x="9210678" y="3286126"/>
          <a:ext cx="590547"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200" b="1" baseline="0"/>
            <a:t>EDate</a:t>
          </a:r>
          <a:endParaRPr lang="en-US" sz="1100"/>
        </a:p>
      </xdr:txBody>
    </xdr:sp>
    <xdr:clientData/>
  </xdr:twoCellAnchor>
  <xdr:twoCellAnchor>
    <xdr:from>
      <xdr:col>5</xdr:col>
      <xdr:colOff>85725</xdr:colOff>
      <xdr:row>15</xdr:row>
      <xdr:rowOff>138051</xdr:rowOff>
    </xdr:from>
    <xdr:to>
      <xdr:col>8</xdr:col>
      <xdr:colOff>381499</xdr:colOff>
      <xdr:row>17</xdr:row>
      <xdr:rowOff>41564</xdr:rowOff>
    </xdr:to>
    <xdr:sp macro="" textlink="">
      <xdr:nvSpPr>
        <xdr:cNvPr id="21" name="TextBox 20">
          <a:hlinkClick xmlns:r="http://schemas.openxmlformats.org/officeDocument/2006/relationships" r:id="rId14"/>
        </xdr:cNvPr>
        <xdr:cNvSpPr txBox="1"/>
      </xdr:nvSpPr>
      <xdr:spPr>
        <a:xfrm>
          <a:off x="3133725" y="3043176"/>
          <a:ext cx="2124574" cy="2845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solidFill>
                <a:schemeClr val="bg1"/>
              </a:solidFill>
            </a:rPr>
            <a:t>Relative &amp; Absolute reference</a:t>
          </a:r>
        </a:p>
        <a:p>
          <a:endParaRPr lang="en-US" sz="1100"/>
        </a:p>
      </xdr:txBody>
    </xdr:sp>
    <xdr:clientData/>
  </xdr:twoCellAnchor>
  <xdr:twoCellAnchor>
    <xdr:from>
      <xdr:col>11</xdr:col>
      <xdr:colOff>133354</xdr:colOff>
      <xdr:row>18</xdr:row>
      <xdr:rowOff>152401</xdr:rowOff>
    </xdr:from>
    <xdr:to>
      <xdr:col>14</xdr:col>
      <xdr:colOff>161926</xdr:colOff>
      <xdr:row>20</xdr:row>
      <xdr:rowOff>57151</xdr:rowOff>
    </xdr:to>
    <xdr:sp macro="" textlink="">
      <xdr:nvSpPr>
        <xdr:cNvPr id="22" name="TextBox 21">
          <a:hlinkClick xmlns:r="http://schemas.openxmlformats.org/officeDocument/2006/relationships" r:id="rId6"/>
        </xdr:cNvPr>
        <xdr:cNvSpPr txBox="1"/>
      </xdr:nvSpPr>
      <xdr:spPr>
        <a:xfrm>
          <a:off x="6838954" y="3629026"/>
          <a:ext cx="18573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External Referencing</a:t>
          </a:r>
        </a:p>
        <a:p>
          <a:endParaRPr lang="en-US" sz="1100"/>
        </a:p>
      </xdr:txBody>
    </xdr:sp>
    <xdr:clientData/>
  </xdr:twoCellAnchor>
  <xdr:twoCellAnchor editAs="oneCell">
    <xdr:from>
      <xdr:col>10</xdr:col>
      <xdr:colOff>514350</xdr:colOff>
      <xdr:row>31</xdr:row>
      <xdr:rowOff>66675</xdr:rowOff>
    </xdr:from>
    <xdr:to>
      <xdr:col>11</xdr:col>
      <xdr:colOff>218694</xdr:colOff>
      <xdr:row>32</xdr:row>
      <xdr:rowOff>177927</xdr:rowOff>
    </xdr:to>
    <xdr:pic>
      <xdr:nvPicPr>
        <xdr:cNvPr id="23" name="Picture 22" descr="bullet.jpg"/>
        <xdr:cNvPicPr>
          <a:picLocks noChangeAspect="1"/>
        </xdr:cNvPicPr>
      </xdr:nvPicPr>
      <xdr:blipFill>
        <a:blip xmlns:r="http://schemas.openxmlformats.org/officeDocument/2006/relationships" r:embed="rId15" cstate="print"/>
        <a:stretch>
          <a:fillRect/>
        </a:stretch>
      </xdr:blipFill>
      <xdr:spPr>
        <a:xfrm>
          <a:off x="6610350" y="6019800"/>
          <a:ext cx="313944" cy="301752"/>
        </a:xfrm>
        <a:prstGeom prst="rect">
          <a:avLst/>
        </a:prstGeom>
      </xdr:spPr>
    </xdr:pic>
    <xdr:clientData/>
  </xdr:twoCellAnchor>
  <xdr:twoCellAnchor editAs="oneCell">
    <xdr:from>
      <xdr:col>14</xdr:col>
      <xdr:colOff>327935</xdr:colOff>
      <xdr:row>26</xdr:row>
      <xdr:rowOff>102427</xdr:rowOff>
    </xdr:from>
    <xdr:to>
      <xdr:col>15</xdr:col>
      <xdr:colOff>35001</xdr:colOff>
      <xdr:row>28</xdr:row>
      <xdr:rowOff>24416</xdr:rowOff>
    </xdr:to>
    <xdr:pic>
      <xdr:nvPicPr>
        <xdr:cNvPr id="24" name="Picture 23" descr="bullet.jpg"/>
        <xdr:cNvPicPr>
          <a:picLocks noChangeAspect="1"/>
        </xdr:cNvPicPr>
      </xdr:nvPicPr>
      <xdr:blipFill>
        <a:blip xmlns:r="http://schemas.openxmlformats.org/officeDocument/2006/relationships" r:embed="rId15" cstate="print"/>
        <a:stretch>
          <a:fillRect/>
        </a:stretch>
      </xdr:blipFill>
      <xdr:spPr>
        <a:xfrm>
          <a:off x="8862335" y="5103052"/>
          <a:ext cx="316666" cy="302989"/>
        </a:xfrm>
        <a:prstGeom prst="rect">
          <a:avLst/>
        </a:prstGeom>
      </xdr:spPr>
    </xdr:pic>
    <xdr:clientData/>
  </xdr:twoCellAnchor>
  <xdr:twoCellAnchor editAs="oneCell">
    <xdr:from>
      <xdr:col>4</xdr:col>
      <xdr:colOff>540334</xdr:colOff>
      <xdr:row>35</xdr:row>
      <xdr:rowOff>137187</xdr:rowOff>
    </xdr:from>
    <xdr:to>
      <xdr:col>5</xdr:col>
      <xdr:colOff>15930</xdr:colOff>
      <xdr:row>36</xdr:row>
      <xdr:rowOff>28575</xdr:rowOff>
    </xdr:to>
    <xdr:pic>
      <xdr:nvPicPr>
        <xdr:cNvPr id="26" name="Picture 25" descr="bullet.jpg"/>
        <xdr:cNvPicPr>
          <a:picLocks noChangeAspect="1"/>
        </xdr:cNvPicPr>
      </xdr:nvPicPr>
      <xdr:blipFill>
        <a:blip xmlns:r="http://schemas.openxmlformats.org/officeDocument/2006/relationships" r:embed="rId15" cstate="print"/>
        <a:stretch>
          <a:fillRect/>
        </a:stretch>
      </xdr:blipFill>
      <xdr:spPr>
        <a:xfrm flipH="1">
          <a:off x="2978734" y="6852312"/>
          <a:ext cx="85196" cy="81888"/>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editAs="oneCell">
    <xdr:from>
      <xdr:col>14</xdr:col>
      <xdr:colOff>328304</xdr:colOff>
      <xdr:row>13</xdr:row>
      <xdr:rowOff>74221</xdr:rowOff>
    </xdr:from>
    <xdr:to>
      <xdr:col>15</xdr:col>
      <xdr:colOff>32647</xdr:colOff>
      <xdr:row>14</xdr:row>
      <xdr:rowOff>184236</xdr:rowOff>
    </xdr:to>
    <xdr:pic>
      <xdr:nvPicPr>
        <xdr:cNvPr id="27" name="Picture 26" descr="bullet.jpg"/>
        <xdr:cNvPicPr>
          <a:picLocks noChangeAspect="1"/>
        </xdr:cNvPicPr>
      </xdr:nvPicPr>
      <xdr:blipFill>
        <a:blip xmlns:r="http://schemas.openxmlformats.org/officeDocument/2006/relationships" r:embed="rId15" cstate="print"/>
        <a:stretch>
          <a:fillRect/>
        </a:stretch>
      </xdr:blipFill>
      <xdr:spPr>
        <a:xfrm>
          <a:off x="8862704" y="2598346"/>
          <a:ext cx="313943" cy="300515"/>
        </a:xfrm>
        <a:prstGeom prst="rect">
          <a:avLst/>
        </a:prstGeom>
      </xdr:spPr>
    </xdr:pic>
    <xdr:clientData/>
  </xdr:twoCellAnchor>
  <xdr:twoCellAnchor editAs="oneCell">
    <xdr:from>
      <xdr:col>14</xdr:col>
      <xdr:colOff>323481</xdr:colOff>
      <xdr:row>20</xdr:row>
      <xdr:rowOff>161925</xdr:rowOff>
    </xdr:from>
    <xdr:to>
      <xdr:col>15</xdr:col>
      <xdr:colOff>25104</xdr:colOff>
      <xdr:row>22</xdr:row>
      <xdr:rowOff>82677</xdr:rowOff>
    </xdr:to>
    <xdr:pic>
      <xdr:nvPicPr>
        <xdr:cNvPr id="28" name="Picture 27" descr="bullet.jpg"/>
        <xdr:cNvPicPr>
          <a:picLocks noChangeAspect="1"/>
        </xdr:cNvPicPr>
      </xdr:nvPicPr>
      <xdr:blipFill>
        <a:blip xmlns:r="http://schemas.openxmlformats.org/officeDocument/2006/relationships" r:embed="rId15" cstate="print"/>
        <a:stretch>
          <a:fillRect/>
        </a:stretch>
      </xdr:blipFill>
      <xdr:spPr>
        <a:xfrm>
          <a:off x="8857881" y="4019550"/>
          <a:ext cx="311223" cy="301752"/>
        </a:xfrm>
        <a:prstGeom prst="rect">
          <a:avLst/>
        </a:prstGeom>
      </xdr:spPr>
    </xdr:pic>
    <xdr:clientData/>
  </xdr:twoCellAnchor>
  <xdr:twoCellAnchor editAs="oneCell">
    <xdr:from>
      <xdr:col>4</xdr:col>
      <xdr:colOff>539839</xdr:colOff>
      <xdr:row>31</xdr:row>
      <xdr:rowOff>101435</xdr:rowOff>
    </xdr:from>
    <xdr:to>
      <xdr:col>5</xdr:col>
      <xdr:colOff>15435</xdr:colOff>
      <xdr:row>31</xdr:row>
      <xdr:rowOff>183323</xdr:rowOff>
    </xdr:to>
    <xdr:pic>
      <xdr:nvPicPr>
        <xdr:cNvPr id="29" name="Picture 28" descr="bullet.jpg"/>
        <xdr:cNvPicPr>
          <a:picLocks noChangeAspect="1"/>
        </xdr:cNvPicPr>
      </xdr:nvPicPr>
      <xdr:blipFill>
        <a:blip xmlns:r="http://schemas.openxmlformats.org/officeDocument/2006/relationships" r:embed="rId15" cstate="print"/>
        <a:stretch>
          <a:fillRect/>
        </a:stretch>
      </xdr:blipFill>
      <xdr:spPr>
        <a:xfrm flipH="1">
          <a:off x="2978239" y="6054560"/>
          <a:ext cx="85196" cy="81888"/>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editAs="oneCell">
    <xdr:from>
      <xdr:col>4</xdr:col>
      <xdr:colOff>530881</xdr:colOff>
      <xdr:row>14</xdr:row>
      <xdr:rowOff>38766</xdr:rowOff>
    </xdr:from>
    <xdr:to>
      <xdr:col>4</xdr:col>
      <xdr:colOff>590550</xdr:colOff>
      <xdr:row>14</xdr:row>
      <xdr:rowOff>96352</xdr:rowOff>
    </xdr:to>
    <xdr:pic>
      <xdr:nvPicPr>
        <xdr:cNvPr id="30" name="Picture 29" descr="bullet.jpg"/>
        <xdr:cNvPicPr>
          <a:picLocks noChangeAspect="1"/>
        </xdr:cNvPicPr>
      </xdr:nvPicPr>
      <xdr:blipFill>
        <a:blip xmlns:r="http://schemas.openxmlformats.org/officeDocument/2006/relationships" r:embed="rId15" cstate="print"/>
        <a:stretch>
          <a:fillRect/>
        </a:stretch>
      </xdr:blipFill>
      <xdr:spPr>
        <a:xfrm>
          <a:off x="2969281" y="2753391"/>
          <a:ext cx="59669" cy="5758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editAs="oneCell">
    <xdr:from>
      <xdr:col>11</xdr:col>
      <xdr:colOff>448788</xdr:colOff>
      <xdr:row>10</xdr:row>
      <xdr:rowOff>170460</xdr:rowOff>
    </xdr:from>
    <xdr:to>
      <xdr:col>12</xdr:col>
      <xdr:colOff>150411</xdr:colOff>
      <xdr:row>12</xdr:row>
      <xdr:rowOff>91212</xdr:rowOff>
    </xdr:to>
    <xdr:pic>
      <xdr:nvPicPr>
        <xdr:cNvPr id="31" name="Picture 30" descr="bullet.jpg"/>
        <xdr:cNvPicPr>
          <a:picLocks noChangeAspect="1"/>
        </xdr:cNvPicPr>
      </xdr:nvPicPr>
      <xdr:blipFill>
        <a:blip xmlns:r="http://schemas.openxmlformats.org/officeDocument/2006/relationships" r:embed="rId15" cstate="print"/>
        <a:stretch>
          <a:fillRect/>
        </a:stretch>
      </xdr:blipFill>
      <xdr:spPr>
        <a:xfrm>
          <a:off x="7154388" y="2123085"/>
          <a:ext cx="311223" cy="301752"/>
        </a:xfrm>
        <a:prstGeom prst="rect">
          <a:avLst/>
        </a:prstGeom>
      </xdr:spPr>
    </xdr:pic>
    <xdr:clientData/>
  </xdr:twoCellAnchor>
  <xdr:twoCellAnchor editAs="oneCell">
    <xdr:from>
      <xdr:col>10</xdr:col>
      <xdr:colOff>521154</xdr:colOff>
      <xdr:row>24</xdr:row>
      <xdr:rowOff>12247</xdr:rowOff>
    </xdr:from>
    <xdr:to>
      <xdr:col>11</xdr:col>
      <xdr:colOff>225497</xdr:colOff>
      <xdr:row>25</xdr:row>
      <xdr:rowOff>122262</xdr:rowOff>
    </xdr:to>
    <xdr:pic>
      <xdr:nvPicPr>
        <xdr:cNvPr id="32" name="Picture 31" descr="bullet.jpg"/>
        <xdr:cNvPicPr>
          <a:picLocks noChangeAspect="1"/>
        </xdr:cNvPicPr>
      </xdr:nvPicPr>
      <xdr:blipFill>
        <a:blip xmlns:r="http://schemas.openxmlformats.org/officeDocument/2006/relationships" r:embed="rId15" cstate="print"/>
        <a:stretch>
          <a:fillRect/>
        </a:stretch>
      </xdr:blipFill>
      <xdr:spPr>
        <a:xfrm>
          <a:off x="6617154" y="4631872"/>
          <a:ext cx="313943" cy="300515"/>
        </a:xfrm>
        <a:prstGeom prst="rect">
          <a:avLst/>
        </a:prstGeom>
      </xdr:spPr>
    </xdr:pic>
    <xdr:clientData/>
  </xdr:twoCellAnchor>
  <xdr:twoCellAnchor editAs="oneCell">
    <xdr:from>
      <xdr:col>10</xdr:col>
      <xdr:colOff>513415</xdr:colOff>
      <xdr:row>22</xdr:row>
      <xdr:rowOff>38595</xdr:rowOff>
    </xdr:from>
    <xdr:to>
      <xdr:col>11</xdr:col>
      <xdr:colOff>217759</xdr:colOff>
      <xdr:row>23</xdr:row>
      <xdr:rowOff>149847</xdr:rowOff>
    </xdr:to>
    <xdr:pic>
      <xdr:nvPicPr>
        <xdr:cNvPr id="33" name="Picture 32" descr="bullet.jpg"/>
        <xdr:cNvPicPr>
          <a:picLocks noChangeAspect="1"/>
        </xdr:cNvPicPr>
      </xdr:nvPicPr>
      <xdr:blipFill>
        <a:blip xmlns:r="http://schemas.openxmlformats.org/officeDocument/2006/relationships" r:embed="rId15" cstate="print"/>
        <a:stretch>
          <a:fillRect/>
        </a:stretch>
      </xdr:blipFill>
      <xdr:spPr>
        <a:xfrm>
          <a:off x="6651748" y="4282512"/>
          <a:ext cx="318178" cy="301752"/>
        </a:xfrm>
        <a:prstGeom prst="rect">
          <a:avLst/>
        </a:prstGeom>
      </xdr:spPr>
    </xdr:pic>
    <xdr:clientData/>
  </xdr:twoCellAnchor>
  <xdr:twoCellAnchor>
    <xdr:from>
      <xdr:col>11</xdr:col>
      <xdr:colOff>248392</xdr:colOff>
      <xdr:row>16</xdr:row>
      <xdr:rowOff>188645</xdr:rowOff>
    </xdr:from>
    <xdr:to>
      <xdr:col>13</xdr:col>
      <xdr:colOff>238867</xdr:colOff>
      <xdr:row>18</xdr:row>
      <xdr:rowOff>111208</xdr:rowOff>
    </xdr:to>
    <xdr:sp macro="" textlink="">
      <xdr:nvSpPr>
        <xdr:cNvPr id="35" name="TextBox 34">
          <a:hlinkClick xmlns:r="http://schemas.openxmlformats.org/officeDocument/2006/relationships" r:id="rId16"/>
        </xdr:cNvPr>
        <xdr:cNvSpPr txBox="1"/>
      </xdr:nvSpPr>
      <xdr:spPr>
        <a:xfrm>
          <a:off x="6953992" y="3284270"/>
          <a:ext cx="1209675" cy="30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Time Function</a:t>
          </a:r>
        </a:p>
        <a:p>
          <a:endParaRPr lang="en-US" sz="1100"/>
        </a:p>
      </xdr:txBody>
    </xdr:sp>
    <xdr:clientData/>
  </xdr:twoCellAnchor>
  <xdr:twoCellAnchor editAs="oneCell">
    <xdr:from>
      <xdr:col>10</xdr:col>
      <xdr:colOff>518680</xdr:colOff>
      <xdr:row>25</xdr:row>
      <xdr:rowOff>178626</xdr:rowOff>
    </xdr:from>
    <xdr:to>
      <xdr:col>11</xdr:col>
      <xdr:colOff>225745</xdr:colOff>
      <xdr:row>27</xdr:row>
      <xdr:rowOff>98141</xdr:rowOff>
    </xdr:to>
    <xdr:pic>
      <xdr:nvPicPr>
        <xdr:cNvPr id="36" name="Picture 35" descr="bullet.jpg"/>
        <xdr:cNvPicPr>
          <a:picLocks noChangeAspect="1"/>
        </xdr:cNvPicPr>
      </xdr:nvPicPr>
      <xdr:blipFill>
        <a:blip xmlns:r="http://schemas.openxmlformats.org/officeDocument/2006/relationships" r:embed="rId15" cstate="print"/>
        <a:stretch>
          <a:fillRect/>
        </a:stretch>
      </xdr:blipFill>
      <xdr:spPr>
        <a:xfrm>
          <a:off x="6614680" y="4988751"/>
          <a:ext cx="316665" cy="300515"/>
        </a:xfrm>
        <a:prstGeom prst="rect">
          <a:avLst/>
        </a:prstGeom>
      </xdr:spPr>
    </xdr:pic>
    <xdr:clientData/>
  </xdr:twoCellAnchor>
  <xdr:twoCellAnchor editAs="oneCell">
    <xdr:from>
      <xdr:col>14</xdr:col>
      <xdr:colOff>332701</xdr:colOff>
      <xdr:row>15</xdr:row>
      <xdr:rowOff>48616</xdr:rowOff>
    </xdr:from>
    <xdr:to>
      <xdr:col>15</xdr:col>
      <xdr:colOff>37045</xdr:colOff>
      <xdr:row>16</xdr:row>
      <xdr:rowOff>158631</xdr:rowOff>
    </xdr:to>
    <xdr:pic>
      <xdr:nvPicPr>
        <xdr:cNvPr id="37" name="Picture 36" descr="bullet.jpg"/>
        <xdr:cNvPicPr>
          <a:picLocks noChangeAspect="1"/>
        </xdr:cNvPicPr>
      </xdr:nvPicPr>
      <xdr:blipFill>
        <a:blip xmlns:r="http://schemas.openxmlformats.org/officeDocument/2006/relationships" r:embed="rId15" cstate="print"/>
        <a:stretch>
          <a:fillRect/>
        </a:stretch>
      </xdr:blipFill>
      <xdr:spPr>
        <a:xfrm>
          <a:off x="8926368" y="2959033"/>
          <a:ext cx="318177" cy="300515"/>
        </a:xfrm>
        <a:prstGeom prst="rect">
          <a:avLst/>
        </a:prstGeom>
      </xdr:spPr>
    </xdr:pic>
    <xdr:clientData/>
  </xdr:twoCellAnchor>
  <xdr:twoCellAnchor editAs="oneCell">
    <xdr:from>
      <xdr:col>10</xdr:col>
      <xdr:colOff>515217</xdr:colOff>
      <xdr:row>27</xdr:row>
      <xdr:rowOff>142134</xdr:rowOff>
    </xdr:from>
    <xdr:to>
      <xdr:col>11</xdr:col>
      <xdr:colOff>219560</xdr:colOff>
      <xdr:row>29</xdr:row>
      <xdr:rowOff>61649</xdr:rowOff>
    </xdr:to>
    <xdr:pic>
      <xdr:nvPicPr>
        <xdr:cNvPr id="38" name="Picture 37" descr="bullet.jpg"/>
        <xdr:cNvPicPr>
          <a:picLocks noChangeAspect="1"/>
        </xdr:cNvPicPr>
      </xdr:nvPicPr>
      <xdr:blipFill>
        <a:blip xmlns:r="http://schemas.openxmlformats.org/officeDocument/2006/relationships" r:embed="rId15" cstate="print"/>
        <a:stretch>
          <a:fillRect/>
        </a:stretch>
      </xdr:blipFill>
      <xdr:spPr>
        <a:xfrm>
          <a:off x="6611217" y="5333259"/>
          <a:ext cx="313943" cy="300515"/>
        </a:xfrm>
        <a:prstGeom prst="rect">
          <a:avLst/>
        </a:prstGeom>
      </xdr:spPr>
    </xdr:pic>
    <xdr:clientData/>
  </xdr:twoCellAnchor>
  <xdr:twoCellAnchor editAs="oneCell">
    <xdr:from>
      <xdr:col>4</xdr:col>
      <xdr:colOff>553076</xdr:colOff>
      <xdr:row>29</xdr:row>
      <xdr:rowOff>123007</xdr:rowOff>
    </xdr:from>
    <xdr:to>
      <xdr:col>5</xdr:col>
      <xdr:colOff>28672</xdr:colOff>
      <xdr:row>30</xdr:row>
      <xdr:rowOff>14059</xdr:rowOff>
    </xdr:to>
    <xdr:pic>
      <xdr:nvPicPr>
        <xdr:cNvPr id="39" name="Picture 38" descr="bullet.jpg"/>
        <xdr:cNvPicPr>
          <a:picLocks noChangeAspect="1"/>
        </xdr:cNvPicPr>
      </xdr:nvPicPr>
      <xdr:blipFill>
        <a:blip xmlns:r="http://schemas.openxmlformats.org/officeDocument/2006/relationships" r:embed="rId15" cstate="print"/>
        <a:stretch>
          <a:fillRect/>
        </a:stretch>
      </xdr:blipFill>
      <xdr:spPr>
        <a:xfrm flipH="1">
          <a:off x="2991476" y="5695132"/>
          <a:ext cx="85196" cy="81552"/>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xdr:from>
      <xdr:col>5</xdr:col>
      <xdr:colOff>57150</xdr:colOff>
      <xdr:row>21</xdr:row>
      <xdr:rowOff>82757</xdr:rowOff>
    </xdr:from>
    <xdr:to>
      <xdr:col>6</xdr:col>
      <xdr:colOff>83004</xdr:colOff>
      <xdr:row>22</xdr:row>
      <xdr:rowOff>160194</xdr:rowOff>
    </xdr:to>
    <xdr:sp macro="" textlink="">
      <xdr:nvSpPr>
        <xdr:cNvPr id="40" name="TextBox 39">
          <a:hlinkClick xmlns:r="http://schemas.openxmlformats.org/officeDocument/2006/relationships" r:id="rId17"/>
        </xdr:cNvPr>
        <xdr:cNvSpPr txBox="1"/>
      </xdr:nvSpPr>
      <xdr:spPr>
        <a:xfrm>
          <a:off x="3105150" y="4130882"/>
          <a:ext cx="635454" cy="26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solidFill>
                <a:schemeClr val="bg1"/>
              </a:solidFill>
            </a:rPr>
            <a:t>Sumif</a:t>
          </a:r>
        </a:p>
        <a:p>
          <a:endParaRPr lang="en-US" sz="1100"/>
        </a:p>
      </xdr:txBody>
    </xdr:sp>
    <xdr:clientData/>
  </xdr:twoCellAnchor>
  <xdr:twoCellAnchor editAs="oneCell">
    <xdr:from>
      <xdr:col>4</xdr:col>
      <xdr:colOff>539839</xdr:colOff>
      <xdr:row>33</xdr:row>
      <xdr:rowOff>126794</xdr:rowOff>
    </xdr:from>
    <xdr:to>
      <xdr:col>5</xdr:col>
      <xdr:colOff>15435</xdr:colOff>
      <xdr:row>34</xdr:row>
      <xdr:rowOff>18182</xdr:rowOff>
    </xdr:to>
    <xdr:pic>
      <xdr:nvPicPr>
        <xdr:cNvPr id="41" name="Picture 40" descr="bullet.jpg"/>
        <xdr:cNvPicPr>
          <a:picLocks noChangeAspect="1"/>
        </xdr:cNvPicPr>
      </xdr:nvPicPr>
      <xdr:blipFill>
        <a:blip xmlns:r="http://schemas.openxmlformats.org/officeDocument/2006/relationships" r:embed="rId15" cstate="print"/>
        <a:stretch>
          <a:fillRect/>
        </a:stretch>
      </xdr:blipFill>
      <xdr:spPr>
        <a:xfrm flipH="1">
          <a:off x="2978239" y="6460919"/>
          <a:ext cx="85196" cy="81888"/>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editAs="oneCell">
    <xdr:from>
      <xdr:col>14</xdr:col>
      <xdr:colOff>331588</xdr:colOff>
      <xdr:row>17</xdr:row>
      <xdr:rowOff>31544</xdr:rowOff>
    </xdr:from>
    <xdr:to>
      <xdr:col>15</xdr:col>
      <xdr:colOff>35932</xdr:colOff>
      <xdr:row>18</xdr:row>
      <xdr:rowOff>142796</xdr:rowOff>
    </xdr:to>
    <xdr:pic>
      <xdr:nvPicPr>
        <xdr:cNvPr id="42" name="Picture 41" descr="bullet.jpg"/>
        <xdr:cNvPicPr>
          <a:picLocks noChangeAspect="1"/>
        </xdr:cNvPicPr>
      </xdr:nvPicPr>
      <xdr:blipFill>
        <a:blip xmlns:r="http://schemas.openxmlformats.org/officeDocument/2006/relationships" r:embed="rId15" cstate="print"/>
        <a:stretch>
          <a:fillRect/>
        </a:stretch>
      </xdr:blipFill>
      <xdr:spPr>
        <a:xfrm>
          <a:off x="8925255" y="3322961"/>
          <a:ext cx="318177" cy="301752"/>
        </a:xfrm>
        <a:prstGeom prst="rect">
          <a:avLst/>
        </a:prstGeom>
      </xdr:spPr>
    </xdr:pic>
    <xdr:clientData/>
  </xdr:twoCellAnchor>
  <xdr:twoCellAnchor>
    <xdr:from>
      <xdr:col>5</xdr:col>
      <xdr:colOff>19049</xdr:colOff>
      <xdr:row>30</xdr:row>
      <xdr:rowOff>188274</xdr:rowOff>
    </xdr:from>
    <xdr:to>
      <xdr:col>6</xdr:col>
      <xdr:colOff>224518</xdr:colOff>
      <xdr:row>32</xdr:row>
      <xdr:rowOff>75211</xdr:rowOff>
    </xdr:to>
    <xdr:sp macro="" textlink="">
      <xdr:nvSpPr>
        <xdr:cNvPr id="43" name="TextBox 42">
          <a:hlinkClick xmlns:r="http://schemas.openxmlformats.org/officeDocument/2006/relationships" r:id="rId18"/>
        </xdr:cNvPr>
        <xdr:cNvSpPr txBox="1"/>
      </xdr:nvSpPr>
      <xdr:spPr>
        <a:xfrm>
          <a:off x="3067049" y="5950899"/>
          <a:ext cx="815069" cy="26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solidFill>
                <a:schemeClr val="bg1"/>
              </a:solidFill>
            </a:rPr>
            <a:t>CountA</a:t>
          </a:r>
        </a:p>
        <a:p>
          <a:endParaRPr lang="en-US" sz="1100"/>
        </a:p>
      </xdr:txBody>
    </xdr:sp>
    <xdr:clientData/>
  </xdr:twoCellAnchor>
  <xdr:twoCellAnchor>
    <xdr:from>
      <xdr:col>5</xdr:col>
      <xdr:colOff>88711</xdr:colOff>
      <xdr:row>33</xdr:row>
      <xdr:rowOff>44285</xdr:rowOff>
    </xdr:from>
    <xdr:to>
      <xdr:col>7</xdr:col>
      <xdr:colOff>53333</xdr:colOff>
      <xdr:row>34</xdr:row>
      <xdr:rowOff>121722</xdr:rowOff>
    </xdr:to>
    <xdr:sp macro="" textlink="">
      <xdr:nvSpPr>
        <xdr:cNvPr id="44" name="TextBox 43">
          <a:hlinkClick xmlns:r="http://schemas.openxmlformats.org/officeDocument/2006/relationships" r:id="rId19"/>
        </xdr:cNvPr>
        <xdr:cNvSpPr txBox="1"/>
      </xdr:nvSpPr>
      <xdr:spPr>
        <a:xfrm>
          <a:off x="3157878" y="6383702"/>
          <a:ext cx="1192288" cy="26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a:solidFill>
                <a:schemeClr val="bg1"/>
              </a:solidFill>
              <a:latin typeface="+mn-lt"/>
              <a:ea typeface="+mn-ea"/>
              <a:cs typeface="+mn-cs"/>
            </a:rPr>
            <a:t>CountBlank</a:t>
          </a:r>
        </a:p>
        <a:p>
          <a:endParaRPr lang="en-US" sz="1100"/>
        </a:p>
      </xdr:txBody>
    </xdr:sp>
    <xdr:clientData/>
  </xdr:twoCellAnchor>
  <xdr:twoCellAnchor editAs="oneCell">
    <xdr:from>
      <xdr:col>4</xdr:col>
      <xdr:colOff>549364</xdr:colOff>
      <xdr:row>27</xdr:row>
      <xdr:rowOff>145844</xdr:rowOff>
    </xdr:from>
    <xdr:to>
      <xdr:col>5</xdr:col>
      <xdr:colOff>24960</xdr:colOff>
      <xdr:row>28</xdr:row>
      <xdr:rowOff>37232</xdr:rowOff>
    </xdr:to>
    <xdr:pic>
      <xdr:nvPicPr>
        <xdr:cNvPr id="45" name="Picture 44" descr="bullet.jpg"/>
        <xdr:cNvPicPr>
          <a:picLocks noChangeAspect="1"/>
        </xdr:cNvPicPr>
      </xdr:nvPicPr>
      <xdr:blipFill>
        <a:blip xmlns:r="http://schemas.openxmlformats.org/officeDocument/2006/relationships" r:embed="rId15" cstate="print"/>
        <a:stretch>
          <a:fillRect/>
        </a:stretch>
      </xdr:blipFill>
      <xdr:spPr>
        <a:xfrm flipH="1">
          <a:off x="2987764" y="5336969"/>
          <a:ext cx="85196" cy="81888"/>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xdr:from>
      <xdr:col>5</xdr:col>
      <xdr:colOff>40821</xdr:colOff>
      <xdr:row>35</xdr:row>
      <xdr:rowOff>35874</xdr:rowOff>
    </xdr:from>
    <xdr:to>
      <xdr:col>7</xdr:col>
      <xdr:colOff>600075</xdr:colOff>
      <xdr:row>36</xdr:row>
      <xdr:rowOff>113311</xdr:rowOff>
    </xdr:to>
    <xdr:sp macro="" textlink="">
      <xdr:nvSpPr>
        <xdr:cNvPr id="46" name="TextBox 45">
          <a:hlinkClick xmlns:r="http://schemas.openxmlformats.org/officeDocument/2006/relationships" r:id="rId20"/>
        </xdr:cNvPr>
        <xdr:cNvSpPr txBox="1"/>
      </xdr:nvSpPr>
      <xdr:spPr>
        <a:xfrm>
          <a:off x="3088821" y="6750999"/>
          <a:ext cx="1778454" cy="26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solidFill>
                <a:schemeClr val="bg1"/>
              </a:solidFill>
            </a:rPr>
            <a:t>More CountIF examples</a:t>
          </a:r>
        </a:p>
        <a:p>
          <a:endParaRPr lang="en-US" sz="1100"/>
        </a:p>
      </xdr:txBody>
    </xdr:sp>
    <xdr:clientData/>
  </xdr:twoCellAnchor>
  <xdr:twoCellAnchor>
    <xdr:from>
      <xdr:col>11</xdr:col>
      <xdr:colOff>212272</xdr:colOff>
      <xdr:row>27</xdr:row>
      <xdr:rowOff>159699</xdr:rowOff>
    </xdr:from>
    <xdr:to>
      <xdr:col>13</xdr:col>
      <xdr:colOff>176894</xdr:colOff>
      <xdr:row>29</xdr:row>
      <xdr:rowOff>46636</xdr:rowOff>
    </xdr:to>
    <xdr:sp macro="" textlink="">
      <xdr:nvSpPr>
        <xdr:cNvPr id="47" name="TextBox 46">
          <a:hlinkClick xmlns:r="http://schemas.openxmlformats.org/officeDocument/2006/relationships" r:id="rId21"/>
        </xdr:cNvPr>
        <xdr:cNvSpPr txBox="1"/>
      </xdr:nvSpPr>
      <xdr:spPr>
        <a:xfrm>
          <a:off x="6917872" y="5350824"/>
          <a:ext cx="1183822" cy="26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Concatenate</a:t>
          </a:r>
        </a:p>
        <a:p>
          <a:endParaRPr lang="en-US" sz="1100"/>
        </a:p>
      </xdr:txBody>
    </xdr:sp>
    <xdr:clientData/>
  </xdr:twoCellAnchor>
  <xdr:twoCellAnchor editAs="oneCell">
    <xdr:from>
      <xdr:col>10</xdr:col>
      <xdr:colOff>522143</xdr:colOff>
      <xdr:row>20</xdr:row>
      <xdr:rowOff>67666</xdr:rowOff>
    </xdr:from>
    <xdr:to>
      <xdr:col>11</xdr:col>
      <xdr:colOff>226487</xdr:colOff>
      <xdr:row>21</xdr:row>
      <xdr:rowOff>177681</xdr:rowOff>
    </xdr:to>
    <xdr:pic>
      <xdr:nvPicPr>
        <xdr:cNvPr id="48" name="Picture 47" descr="bullet.jpg"/>
        <xdr:cNvPicPr>
          <a:picLocks noChangeAspect="1"/>
        </xdr:cNvPicPr>
      </xdr:nvPicPr>
      <xdr:blipFill>
        <a:blip xmlns:r="http://schemas.openxmlformats.org/officeDocument/2006/relationships" r:embed="rId15" cstate="print"/>
        <a:stretch>
          <a:fillRect/>
        </a:stretch>
      </xdr:blipFill>
      <xdr:spPr>
        <a:xfrm>
          <a:off x="6618143" y="3925291"/>
          <a:ext cx="313944" cy="300515"/>
        </a:xfrm>
        <a:prstGeom prst="rect">
          <a:avLst/>
        </a:prstGeom>
      </xdr:spPr>
    </xdr:pic>
    <xdr:clientData/>
  </xdr:twoCellAnchor>
  <xdr:twoCellAnchor>
    <xdr:from>
      <xdr:col>11</xdr:col>
      <xdr:colOff>304804</xdr:colOff>
      <xdr:row>20</xdr:row>
      <xdr:rowOff>95251</xdr:rowOff>
    </xdr:from>
    <xdr:to>
      <xdr:col>13</xdr:col>
      <xdr:colOff>247650</xdr:colOff>
      <xdr:row>22</xdr:row>
      <xdr:rowOff>1</xdr:rowOff>
    </xdr:to>
    <xdr:sp macro="" textlink="">
      <xdr:nvSpPr>
        <xdr:cNvPr id="49" name="TextBox 48">
          <a:hlinkClick xmlns:r="http://schemas.openxmlformats.org/officeDocument/2006/relationships" r:id="rId22"/>
        </xdr:cNvPr>
        <xdr:cNvSpPr txBox="1"/>
      </xdr:nvSpPr>
      <xdr:spPr>
        <a:xfrm>
          <a:off x="7010404" y="3952876"/>
          <a:ext cx="1162046"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200" b="1" baseline="0"/>
            <a:t>Index &amp; Match</a:t>
          </a:r>
        </a:p>
        <a:p>
          <a:endParaRPr lang="en-US" sz="1100"/>
        </a:p>
      </xdr:txBody>
    </xdr:sp>
    <xdr:clientData/>
  </xdr:twoCellAnchor>
  <xdr:twoCellAnchor>
    <xdr:from>
      <xdr:col>11</xdr:col>
      <xdr:colOff>209549</xdr:colOff>
      <xdr:row>29</xdr:row>
      <xdr:rowOff>121599</xdr:rowOff>
    </xdr:from>
    <xdr:to>
      <xdr:col>12</xdr:col>
      <xdr:colOff>510268</xdr:colOff>
      <xdr:row>31</xdr:row>
      <xdr:rowOff>8536</xdr:rowOff>
    </xdr:to>
    <xdr:sp macro="" textlink="">
      <xdr:nvSpPr>
        <xdr:cNvPr id="52" name="TextBox 51">
          <a:hlinkClick xmlns:r="http://schemas.openxmlformats.org/officeDocument/2006/relationships" r:id="rId23"/>
        </xdr:cNvPr>
        <xdr:cNvSpPr txBox="1"/>
      </xdr:nvSpPr>
      <xdr:spPr>
        <a:xfrm>
          <a:off x="6915149" y="5693724"/>
          <a:ext cx="910319" cy="26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Subtotal</a:t>
          </a:r>
        </a:p>
        <a:p>
          <a:endParaRPr lang="en-US" sz="1100"/>
        </a:p>
      </xdr:txBody>
    </xdr:sp>
    <xdr:clientData/>
  </xdr:twoCellAnchor>
  <xdr:twoCellAnchor editAs="oneCell">
    <xdr:from>
      <xdr:col>4</xdr:col>
      <xdr:colOff>547138</xdr:colOff>
      <xdr:row>22</xdr:row>
      <xdr:rowOff>7469</xdr:rowOff>
    </xdr:from>
    <xdr:to>
      <xdr:col>5</xdr:col>
      <xdr:colOff>22734</xdr:colOff>
      <xdr:row>22</xdr:row>
      <xdr:rowOff>89021</xdr:rowOff>
    </xdr:to>
    <xdr:pic>
      <xdr:nvPicPr>
        <xdr:cNvPr id="54" name="Picture 53" descr="bullet.jpg"/>
        <xdr:cNvPicPr>
          <a:picLocks noChangeAspect="1"/>
        </xdr:cNvPicPr>
      </xdr:nvPicPr>
      <xdr:blipFill>
        <a:blip xmlns:r="http://schemas.openxmlformats.org/officeDocument/2006/relationships" r:embed="rId15" cstate="print"/>
        <a:stretch>
          <a:fillRect/>
        </a:stretch>
      </xdr:blipFill>
      <xdr:spPr>
        <a:xfrm flipH="1">
          <a:off x="2985538" y="4246094"/>
          <a:ext cx="85196" cy="81552"/>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editAs="oneCell">
    <xdr:from>
      <xdr:col>4</xdr:col>
      <xdr:colOff>543226</xdr:colOff>
      <xdr:row>23</xdr:row>
      <xdr:rowOff>171450</xdr:rowOff>
    </xdr:from>
    <xdr:to>
      <xdr:col>5</xdr:col>
      <xdr:colOff>18084</xdr:colOff>
      <xdr:row>24</xdr:row>
      <xdr:rowOff>62838</xdr:rowOff>
    </xdr:to>
    <xdr:pic>
      <xdr:nvPicPr>
        <xdr:cNvPr id="55" name="Picture 54" descr="bullet.jpg"/>
        <xdr:cNvPicPr>
          <a:picLocks noChangeAspect="1"/>
        </xdr:cNvPicPr>
      </xdr:nvPicPr>
      <xdr:blipFill>
        <a:blip xmlns:r="http://schemas.openxmlformats.org/officeDocument/2006/relationships" r:embed="rId15" cstate="print"/>
        <a:stretch>
          <a:fillRect/>
        </a:stretch>
      </xdr:blipFill>
      <xdr:spPr>
        <a:xfrm flipH="1">
          <a:off x="2981626" y="4600575"/>
          <a:ext cx="84458" cy="81888"/>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editAs="oneCell">
    <xdr:from>
      <xdr:col>10</xdr:col>
      <xdr:colOff>517127</xdr:colOff>
      <xdr:row>13</xdr:row>
      <xdr:rowOff>55419</xdr:rowOff>
    </xdr:from>
    <xdr:to>
      <xdr:col>11</xdr:col>
      <xdr:colOff>221471</xdr:colOff>
      <xdr:row>14</xdr:row>
      <xdr:rowOff>167908</xdr:rowOff>
    </xdr:to>
    <xdr:pic>
      <xdr:nvPicPr>
        <xdr:cNvPr id="56" name="Picture 55" descr="bullet.jpg"/>
        <xdr:cNvPicPr>
          <a:picLocks noChangeAspect="1"/>
        </xdr:cNvPicPr>
      </xdr:nvPicPr>
      <xdr:blipFill>
        <a:blip xmlns:r="http://schemas.openxmlformats.org/officeDocument/2006/relationships" r:embed="rId15" cstate="print"/>
        <a:stretch>
          <a:fillRect/>
        </a:stretch>
      </xdr:blipFill>
      <xdr:spPr>
        <a:xfrm>
          <a:off x="6655460" y="2584836"/>
          <a:ext cx="318178" cy="302989"/>
        </a:xfrm>
        <a:prstGeom prst="rect">
          <a:avLst/>
        </a:prstGeom>
      </xdr:spPr>
    </xdr:pic>
    <xdr:clientData/>
  </xdr:twoCellAnchor>
  <xdr:twoCellAnchor editAs="oneCell">
    <xdr:from>
      <xdr:col>10</xdr:col>
      <xdr:colOff>514405</xdr:colOff>
      <xdr:row>15</xdr:row>
      <xdr:rowOff>27585</xdr:rowOff>
    </xdr:from>
    <xdr:to>
      <xdr:col>11</xdr:col>
      <xdr:colOff>216028</xdr:colOff>
      <xdr:row>16</xdr:row>
      <xdr:rowOff>138837</xdr:rowOff>
    </xdr:to>
    <xdr:pic>
      <xdr:nvPicPr>
        <xdr:cNvPr id="57" name="Picture 56" descr="bullet.jpg"/>
        <xdr:cNvPicPr>
          <a:picLocks noChangeAspect="1"/>
        </xdr:cNvPicPr>
      </xdr:nvPicPr>
      <xdr:blipFill>
        <a:blip xmlns:r="http://schemas.openxmlformats.org/officeDocument/2006/relationships" r:embed="rId15" cstate="print"/>
        <a:stretch>
          <a:fillRect/>
        </a:stretch>
      </xdr:blipFill>
      <xdr:spPr>
        <a:xfrm>
          <a:off x="6652738" y="2938002"/>
          <a:ext cx="315457" cy="301752"/>
        </a:xfrm>
        <a:prstGeom prst="rect">
          <a:avLst/>
        </a:prstGeom>
      </xdr:spPr>
    </xdr:pic>
    <xdr:clientData/>
  </xdr:twoCellAnchor>
  <xdr:twoCellAnchor editAs="oneCell">
    <xdr:from>
      <xdr:col>10</xdr:col>
      <xdr:colOff>520535</xdr:colOff>
      <xdr:row>16</xdr:row>
      <xdr:rowOff>174667</xdr:rowOff>
    </xdr:from>
    <xdr:to>
      <xdr:col>11</xdr:col>
      <xdr:colOff>224879</xdr:colOff>
      <xdr:row>18</xdr:row>
      <xdr:rowOff>94182</xdr:rowOff>
    </xdr:to>
    <xdr:pic>
      <xdr:nvPicPr>
        <xdr:cNvPr id="58" name="Picture 57" descr="bullet.jpg"/>
        <xdr:cNvPicPr>
          <a:picLocks noChangeAspect="1"/>
        </xdr:cNvPicPr>
      </xdr:nvPicPr>
      <xdr:blipFill>
        <a:blip xmlns:r="http://schemas.openxmlformats.org/officeDocument/2006/relationships" r:embed="rId15" cstate="print"/>
        <a:stretch>
          <a:fillRect/>
        </a:stretch>
      </xdr:blipFill>
      <xdr:spPr>
        <a:xfrm>
          <a:off x="6616535" y="3270292"/>
          <a:ext cx="313944" cy="300515"/>
        </a:xfrm>
        <a:prstGeom prst="rect">
          <a:avLst/>
        </a:prstGeom>
      </xdr:spPr>
    </xdr:pic>
    <xdr:clientData/>
  </xdr:twoCellAnchor>
  <xdr:twoCellAnchor editAs="oneCell">
    <xdr:from>
      <xdr:col>10</xdr:col>
      <xdr:colOff>522143</xdr:colOff>
      <xdr:row>18</xdr:row>
      <xdr:rowOff>124816</xdr:rowOff>
    </xdr:from>
    <xdr:to>
      <xdr:col>11</xdr:col>
      <xdr:colOff>226487</xdr:colOff>
      <xdr:row>20</xdr:row>
      <xdr:rowOff>44331</xdr:rowOff>
    </xdr:to>
    <xdr:pic>
      <xdr:nvPicPr>
        <xdr:cNvPr id="59" name="Picture 58" descr="bullet.jpg"/>
        <xdr:cNvPicPr>
          <a:picLocks noChangeAspect="1"/>
        </xdr:cNvPicPr>
      </xdr:nvPicPr>
      <xdr:blipFill>
        <a:blip xmlns:r="http://schemas.openxmlformats.org/officeDocument/2006/relationships" r:embed="rId15" cstate="print"/>
        <a:stretch>
          <a:fillRect/>
        </a:stretch>
      </xdr:blipFill>
      <xdr:spPr>
        <a:xfrm>
          <a:off x="6618143" y="3601441"/>
          <a:ext cx="313944" cy="300515"/>
        </a:xfrm>
        <a:prstGeom prst="rect">
          <a:avLst/>
        </a:prstGeom>
      </xdr:spPr>
    </xdr:pic>
    <xdr:clientData/>
  </xdr:twoCellAnchor>
  <xdr:twoCellAnchor editAs="oneCell">
    <xdr:from>
      <xdr:col>4</xdr:col>
      <xdr:colOff>549364</xdr:colOff>
      <xdr:row>25</xdr:row>
      <xdr:rowOff>164894</xdr:rowOff>
    </xdr:from>
    <xdr:to>
      <xdr:col>5</xdr:col>
      <xdr:colOff>24960</xdr:colOff>
      <xdr:row>26</xdr:row>
      <xdr:rowOff>56282</xdr:rowOff>
    </xdr:to>
    <xdr:pic>
      <xdr:nvPicPr>
        <xdr:cNvPr id="60" name="Picture 59" descr="bullet.jpg"/>
        <xdr:cNvPicPr>
          <a:picLocks noChangeAspect="1"/>
        </xdr:cNvPicPr>
      </xdr:nvPicPr>
      <xdr:blipFill>
        <a:blip xmlns:r="http://schemas.openxmlformats.org/officeDocument/2006/relationships" r:embed="rId15" cstate="print"/>
        <a:stretch>
          <a:fillRect/>
        </a:stretch>
      </xdr:blipFill>
      <xdr:spPr>
        <a:xfrm flipH="1">
          <a:off x="2987764" y="4975019"/>
          <a:ext cx="85196" cy="81888"/>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xdr:from>
      <xdr:col>5</xdr:col>
      <xdr:colOff>85725</xdr:colOff>
      <xdr:row>29</xdr:row>
      <xdr:rowOff>28575</xdr:rowOff>
    </xdr:from>
    <xdr:to>
      <xdr:col>6</xdr:col>
      <xdr:colOff>342900</xdr:colOff>
      <xdr:row>30</xdr:row>
      <xdr:rowOff>47625</xdr:rowOff>
    </xdr:to>
    <xdr:sp macro="" textlink="">
      <xdr:nvSpPr>
        <xdr:cNvPr id="12" name="TextBox 11">
          <a:hlinkClick xmlns:r="http://schemas.openxmlformats.org/officeDocument/2006/relationships" r:id="rId24"/>
        </xdr:cNvPr>
        <xdr:cNvSpPr txBox="1"/>
      </xdr:nvSpPr>
      <xdr:spPr>
        <a:xfrm>
          <a:off x="3133725" y="5600700"/>
          <a:ext cx="8667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bg1"/>
              </a:solidFill>
            </a:rPr>
            <a:t>Countifs</a:t>
          </a:r>
        </a:p>
      </xdr:txBody>
    </xdr:sp>
    <xdr:clientData/>
  </xdr:twoCellAnchor>
  <xdr:twoCellAnchor>
    <xdr:from>
      <xdr:col>11</xdr:col>
      <xdr:colOff>304308</xdr:colOff>
      <xdr:row>22</xdr:row>
      <xdr:rowOff>72860</xdr:rowOff>
    </xdr:from>
    <xdr:to>
      <xdr:col>12</xdr:col>
      <xdr:colOff>561483</xdr:colOff>
      <xdr:row>23</xdr:row>
      <xdr:rowOff>91910</xdr:rowOff>
    </xdr:to>
    <xdr:sp macro="" textlink="">
      <xdr:nvSpPr>
        <xdr:cNvPr id="61" name="TextBox 60">
          <a:hlinkClick xmlns:r="http://schemas.openxmlformats.org/officeDocument/2006/relationships" r:id="rId25"/>
        </xdr:cNvPr>
        <xdr:cNvSpPr txBox="1"/>
      </xdr:nvSpPr>
      <xdr:spPr>
        <a:xfrm>
          <a:off x="7009908" y="4311485"/>
          <a:ext cx="8667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Trim</a:t>
          </a:r>
        </a:p>
      </xdr:txBody>
    </xdr:sp>
    <xdr:clientData/>
  </xdr:twoCellAnchor>
  <xdr:twoCellAnchor>
    <xdr:from>
      <xdr:col>15</xdr:col>
      <xdr:colOff>47133</xdr:colOff>
      <xdr:row>26</xdr:row>
      <xdr:rowOff>130010</xdr:rowOff>
    </xdr:from>
    <xdr:to>
      <xdr:col>16</xdr:col>
      <xdr:colOff>304308</xdr:colOff>
      <xdr:row>27</xdr:row>
      <xdr:rowOff>149060</xdr:rowOff>
    </xdr:to>
    <xdr:sp macro="" textlink="">
      <xdr:nvSpPr>
        <xdr:cNvPr id="62" name="TextBox 61">
          <a:hlinkClick xmlns:r="http://schemas.openxmlformats.org/officeDocument/2006/relationships" r:id="rId26"/>
        </xdr:cNvPr>
        <xdr:cNvSpPr txBox="1"/>
      </xdr:nvSpPr>
      <xdr:spPr>
        <a:xfrm>
          <a:off x="9191133" y="5130635"/>
          <a:ext cx="8667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Replace</a:t>
          </a:r>
        </a:p>
      </xdr:txBody>
    </xdr:sp>
    <xdr:clientData/>
  </xdr:twoCellAnchor>
  <xdr:twoCellAnchor>
    <xdr:from>
      <xdr:col>15</xdr:col>
      <xdr:colOff>57150</xdr:colOff>
      <xdr:row>13</xdr:row>
      <xdr:rowOff>85725</xdr:rowOff>
    </xdr:from>
    <xdr:to>
      <xdr:col>16</xdr:col>
      <xdr:colOff>314325</xdr:colOff>
      <xdr:row>14</xdr:row>
      <xdr:rowOff>104775</xdr:rowOff>
    </xdr:to>
    <xdr:sp macro="" textlink="">
      <xdr:nvSpPr>
        <xdr:cNvPr id="63" name="TextBox 62">
          <a:hlinkClick xmlns:r="http://schemas.openxmlformats.org/officeDocument/2006/relationships" r:id="rId27"/>
        </xdr:cNvPr>
        <xdr:cNvSpPr txBox="1"/>
      </xdr:nvSpPr>
      <xdr:spPr>
        <a:xfrm>
          <a:off x="9201150" y="2609850"/>
          <a:ext cx="8667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SumIfs</a:t>
          </a:r>
        </a:p>
      </xdr:txBody>
    </xdr:sp>
    <xdr:clientData/>
  </xdr:twoCellAnchor>
  <xdr:twoCellAnchor>
    <xdr:from>
      <xdr:col>15</xdr:col>
      <xdr:colOff>57150</xdr:colOff>
      <xdr:row>15</xdr:row>
      <xdr:rowOff>28575</xdr:rowOff>
    </xdr:from>
    <xdr:to>
      <xdr:col>16</xdr:col>
      <xdr:colOff>314325</xdr:colOff>
      <xdr:row>16</xdr:row>
      <xdr:rowOff>47625</xdr:rowOff>
    </xdr:to>
    <xdr:sp macro="" textlink="">
      <xdr:nvSpPr>
        <xdr:cNvPr id="64" name="TextBox 63">
          <a:hlinkClick xmlns:r="http://schemas.openxmlformats.org/officeDocument/2006/relationships" r:id="rId28"/>
        </xdr:cNvPr>
        <xdr:cNvSpPr txBox="1"/>
      </xdr:nvSpPr>
      <xdr:spPr>
        <a:xfrm>
          <a:off x="9201150" y="2933700"/>
          <a:ext cx="8667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Text</a:t>
          </a:r>
        </a:p>
      </xdr:txBody>
    </xdr:sp>
    <xdr:clientData/>
  </xdr:twoCellAnchor>
  <xdr:twoCellAnchor editAs="oneCell">
    <xdr:from>
      <xdr:col>14</xdr:col>
      <xdr:colOff>327935</xdr:colOff>
      <xdr:row>24</xdr:row>
      <xdr:rowOff>111952</xdr:rowOff>
    </xdr:from>
    <xdr:to>
      <xdr:col>15</xdr:col>
      <xdr:colOff>35001</xdr:colOff>
      <xdr:row>26</xdr:row>
      <xdr:rowOff>33941</xdr:rowOff>
    </xdr:to>
    <xdr:pic>
      <xdr:nvPicPr>
        <xdr:cNvPr id="65" name="Picture 64" descr="bullet.jpg"/>
        <xdr:cNvPicPr>
          <a:picLocks noChangeAspect="1"/>
        </xdr:cNvPicPr>
      </xdr:nvPicPr>
      <xdr:blipFill>
        <a:blip xmlns:r="http://schemas.openxmlformats.org/officeDocument/2006/relationships" r:embed="rId15" cstate="print"/>
        <a:stretch>
          <a:fillRect/>
        </a:stretch>
      </xdr:blipFill>
      <xdr:spPr>
        <a:xfrm>
          <a:off x="8862335" y="4731577"/>
          <a:ext cx="316666" cy="302989"/>
        </a:xfrm>
        <a:prstGeom prst="rect">
          <a:avLst/>
        </a:prstGeom>
      </xdr:spPr>
    </xdr:pic>
    <xdr:clientData/>
  </xdr:twoCellAnchor>
  <xdr:twoCellAnchor editAs="oneCell">
    <xdr:from>
      <xdr:col>14</xdr:col>
      <xdr:colOff>327935</xdr:colOff>
      <xdr:row>22</xdr:row>
      <xdr:rowOff>140527</xdr:rowOff>
    </xdr:from>
    <xdr:to>
      <xdr:col>15</xdr:col>
      <xdr:colOff>35001</xdr:colOff>
      <xdr:row>24</xdr:row>
      <xdr:rowOff>62516</xdr:rowOff>
    </xdr:to>
    <xdr:pic>
      <xdr:nvPicPr>
        <xdr:cNvPr id="66" name="Picture 65" descr="bullet.jpg"/>
        <xdr:cNvPicPr>
          <a:picLocks noChangeAspect="1"/>
        </xdr:cNvPicPr>
      </xdr:nvPicPr>
      <xdr:blipFill>
        <a:blip xmlns:r="http://schemas.openxmlformats.org/officeDocument/2006/relationships" r:embed="rId15" cstate="print"/>
        <a:stretch>
          <a:fillRect/>
        </a:stretch>
      </xdr:blipFill>
      <xdr:spPr>
        <a:xfrm>
          <a:off x="8862335" y="4379152"/>
          <a:ext cx="316666" cy="302989"/>
        </a:xfrm>
        <a:prstGeom prst="rect">
          <a:avLst/>
        </a:prstGeom>
      </xdr:spPr>
    </xdr:pic>
    <xdr:clientData/>
  </xdr:twoCellAnchor>
  <xdr:twoCellAnchor>
    <xdr:from>
      <xdr:col>15</xdr:col>
      <xdr:colOff>38100</xdr:colOff>
      <xdr:row>22</xdr:row>
      <xdr:rowOff>114300</xdr:rowOff>
    </xdr:from>
    <xdr:to>
      <xdr:col>16</xdr:col>
      <xdr:colOff>419100</xdr:colOff>
      <xdr:row>24</xdr:row>
      <xdr:rowOff>19050</xdr:rowOff>
    </xdr:to>
    <xdr:sp macro="" textlink="">
      <xdr:nvSpPr>
        <xdr:cNvPr id="67" name="TextBox 66">
          <a:hlinkClick xmlns:r="http://schemas.openxmlformats.org/officeDocument/2006/relationships" r:id="rId29"/>
        </xdr:cNvPr>
        <xdr:cNvSpPr txBox="1"/>
      </xdr:nvSpPr>
      <xdr:spPr>
        <a:xfrm>
          <a:off x="9182100" y="4352925"/>
          <a:ext cx="9906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200" b="1" baseline="0"/>
            <a:t>EOMONTH</a:t>
          </a:r>
          <a:endParaRPr lang="en-US" sz="1100"/>
        </a:p>
      </xdr:txBody>
    </xdr:sp>
    <xdr:clientData/>
  </xdr:twoCellAnchor>
  <xdr:twoCellAnchor>
    <xdr:from>
      <xdr:col>15</xdr:col>
      <xdr:colOff>75142</xdr:colOff>
      <xdr:row>24</xdr:row>
      <xdr:rowOff>142875</xdr:rowOff>
    </xdr:from>
    <xdr:to>
      <xdr:col>16</xdr:col>
      <xdr:colOff>132292</xdr:colOff>
      <xdr:row>26</xdr:row>
      <xdr:rowOff>0</xdr:rowOff>
    </xdr:to>
    <xdr:sp macro="" textlink="">
      <xdr:nvSpPr>
        <xdr:cNvPr id="1025" name="Text Box 1">
          <a:hlinkClick xmlns:r="http://schemas.openxmlformats.org/officeDocument/2006/relationships" r:id="rId30"/>
        </xdr:cNvPr>
        <xdr:cNvSpPr txBox="1">
          <a:spLocks noChangeArrowheads="1"/>
        </xdr:cNvSpPr>
      </xdr:nvSpPr>
      <xdr:spPr bwMode="auto">
        <a:xfrm>
          <a:off x="9282642" y="4767792"/>
          <a:ext cx="670983" cy="238125"/>
        </a:xfrm>
        <a:prstGeom prst="rect">
          <a:avLst/>
        </a:prstGeom>
        <a:noFill/>
        <a:ln w="9525">
          <a:noFill/>
          <a:miter lim="800000"/>
          <a:headEnd/>
          <a:tailEnd/>
        </a:ln>
      </xdr:spPr>
      <xdr:txBody>
        <a:bodyPr vertOverflow="clip" wrap="square" lIns="27432" tIns="27432" rIns="0" bIns="0" anchor="t" upright="1"/>
        <a:lstStyle/>
        <a:p>
          <a:pPr algn="l" rtl="0">
            <a:defRPr sz="1000"/>
          </a:pPr>
          <a:r>
            <a:rPr lang="en-GB" sz="1100" b="1" i="0" u="none" strike="noStrike" baseline="0">
              <a:solidFill>
                <a:srgbClr val="000000"/>
              </a:solidFill>
              <a:latin typeface="Calibri"/>
              <a:cs typeface="Calibri"/>
            </a:rPr>
            <a:t> WEEKDAY</a:t>
          </a:r>
        </a:p>
      </xdr:txBody>
    </xdr:sp>
    <xdr:clientData/>
  </xdr:twoCellAnchor>
  <xdr:twoCellAnchor editAs="oneCell">
    <xdr:from>
      <xdr:col>14</xdr:col>
      <xdr:colOff>323358</xdr:colOff>
      <xdr:row>19</xdr:row>
      <xdr:rowOff>9525</xdr:rowOff>
    </xdr:from>
    <xdr:to>
      <xdr:col>15</xdr:col>
      <xdr:colOff>30424</xdr:colOff>
      <xdr:row>20</xdr:row>
      <xdr:rowOff>122014</xdr:rowOff>
    </xdr:to>
    <xdr:pic>
      <xdr:nvPicPr>
        <xdr:cNvPr id="68" name="Picture 67" descr="bullet.jpg"/>
        <xdr:cNvPicPr>
          <a:picLocks noChangeAspect="1"/>
        </xdr:cNvPicPr>
      </xdr:nvPicPr>
      <xdr:blipFill>
        <a:blip xmlns:r="http://schemas.openxmlformats.org/officeDocument/2006/relationships" r:embed="rId15" cstate="print"/>
        <a:stretch>
          <a:fillRect/>
        </a:stretch>
      </xdr:blipFill>
      <xdr:spPr>
        <a:xfrm>
          <a:off x="8917025" y="3681942"/>
          <a:ext cx="320899" cy="302989"/>
        </a:xfrm>
        <a:prstGeom prst="rect">
          <a:avLst/>
        </a:prstGeom>
      </xdr:spPr>
    </xdr:pic>
    <xdr:clientData/>
  </xdr:twoCellAnchor>
  <xdr:twoCellAnchor>
    <xdr:from>
      <xdr:col>15</xdr:col>
      <xdr:colOff>122275</xdr:colOff>
      <xdr:row>19</xdr:row>
      <xdr:rowOff>19050</xdr:rowOff>
    </xdr:from>
    <xdr:to>
      <xdr:col>16</xdr:col>
      <xdr:colOff>179425</xdr:colOff>
      <xdr:row>20</xdr:row>
      <xdr:rowOff>66675</xdr:rowOff>
    </xdr:to>
    <xdr:sp macro="" textlink="">
      <xdr:nvSpPr>
        <xdr:cNvPr id="69" name="Text Box 1">
          <a:hlinkClick xmlns:r="http://schemas.openxmlformats.org/officeDocument/2006/relationships" r:id="rId31"/>
        </xdr:cNvPr>
        <xdr:cNvSpPr txBox="1">
          <a:spLocks noChangeArrowheads="1"/>
        </xdr:cNvSpPr>
      </xdr:nvSpPr>
      <xdr:spPr bwMode="auto">
        <a:xfrm>
          <a:off x="9329775" y="3691467"/>
          <a:ext cx="670983" cy="238125"/>
        </a:xfrm>
        <a:prstGeom prst="rect">
          <a:avLst/>
        </a:prstGeom>
        <a:noFill/>
        <a:ln w="9525">
          <a:noFill/>
          <a:miter lim="800000"/>
          <a:headEnd/>
          <a:tailEnd/>
        </a:ln>
      </xdr:spPr>
      <xdr:txBody>
        <a:bodyPr vertOverflow="clip" wrap="square" lIns="27432" tIns="27432" rIns="0" bIns="0" anchor="t" upright="1"/>
        <a:lstStyle/>
        <a:p>
          <a:pPr algn="l" rtl="0">
            <a:defRPr sz="1000"/>
          </a:pPr>
          <a:r>
            <a:rPr lang="en-GB" sz="1100" b="1" i="0" u="none" strike="noStrike" baseline="0">
              <a:solidFill>
                <a:srgbClr val="000000"/>
              </a:solidFill>
              <a:latin typeface="Calibri"/>
              <a:cs typeface="Calibri"/>
            </a:rPr>
            <a:t>WORKDAY</a:t>
          </a:r>
        </a:p>
      </xdr:txBody>
    </xdr:sp>
    <xdr:clientData/>
  </xdr:twoCellAnchor>
  <xdr:twoCellAnchor editAs="oneCell">
    <xdr:from>
      <xdr:col>4</xdr:col>
      <xdr:colOff>513858</xdr:colOff>
      <xdr:row>10</xdr:row>
      <xdr:rowOff>171450</xdr:rowOff>
    </xdr:from>
    <xdr:to>
      <xdr:col>5</xdr:col>
      <xdr:colOff>29093</xdr:colOff>
      <xdr:row>11</xdr:row>
      <xdr:rowOff>100446</xdr:rowOff>
    </xdr:to>
    <xdr:pic>
      <xdr:nvPicPr>
        <xdr:cNvPr id="70" name="Picture 69" descr="bullet.jpg"/>
        <xdr:cNvPicPr>
          <a:picLocks noChangeAspect="1"/>
        </xdr:cNvPicPr>
      </xdr:nvPicPr>
      <xdr:blipFill>
        <a:blip xmlns:r="http://schemas.openxmlformats.org/officeDocument/2006/relationships" r:embed="rId15" cstate="print"/>
        <a:stretch>
          <a:fillRect/>
        </a:stretch>
      </xdr:blipFill>
      <xdr:spPr>
        <a:xfrm flipH="1">
          <a:off x="2952258" y="2124075"/>
          <a:ext cx="124835" cy="11949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xdr:from>
      <xdr:col>5</xdr:col>
      <xdr:colOff>200024</xdr:colOff>
      <xdr:row>10</xdr:row>
      <xdr:rowOff>115361</xdr:rowOff>
    </xdr:from>
    <xdr:to>
      <xdr:col>10</xdr:col>
      <xdr:colOff>105834</xdr:colOff>
      <xdr:row>12</xdr:row>
      <xdr:rowOff>20111</xdr:rowOff>
    </xdr:to>
    <xdr:sp macro="" textlink="">
      <xdr:nvSpPr>
        <xdr:cNvPr id="17" name="Round Diagonal Corner Rectangle 16"/>
        <xdr:cNvSpPr/>
      </xdr:nvSpPr>
      <xdr:spPr>
        <a:xfrm>
          <a:off x="3269191" y="2073278"/>
          <a:ext cx="2974976"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b="1">
              <a:solidFill>
                <a:schemeClr val="lt1"/>
              </a:solidFill>
              <a:effectLst/>
              <a:latin typeface="+mn-lt"/>
              <a:ea typeface="+mn-ea"/>
              <a:cs typeface="+mn-cs"/>
            </a:rPr>
            <a:t>IGCSE ICT FUNCTIONS</a:t>
          </a:r>
          <a:endParaRPr lang="en-GB">
            <a:effectLst/>
          </a:endParaRPr>
        </a:p>
        <a:p>
          <a:pPr algn="l"/>
          <a:endParaRPr lang="en-GB" sz="1100"/>
        </a:p>
      </xdr:txBody>
    </xdr:sp>
    <xdr:clientData/>
  </xdr:twoCellAnchor>
  <xdr:twoCellAnchor>
    <xdr:from>
      <xdr:col>12</xdr:col>
      <xdr:colOff>256124</xdr:colOff>
      <xdr:row>10</xdr:row>
      <xdr:rowOff>122768</xdr:rowOff>
    </xdr:from>
    <xdr:to>
      <xdr:col>17</xdr:col>
      <xdr:colOff>222257</xdr:colOff>
      <xdr:row>12</xdr:row>
      <xdr:rowOff>27518</xdr:rowOff>
    </xdr:to>
    <xdr:sp macro="" textlink="">
      <xdr:nvSpPr>
        <xdr:cNvPr id="72" name="Round Diagonal Corner Rectangle 71"/>
        <xdr:cNvSpPr/>
      </xdr:nvSpPr>
      <xdr:spPr>
        <a:xfrm>
          <a:off x="7622124" y="2080685"/>
          <a:ext cx="3035300"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b="1">
              <a:solidFill>
                <a:schemeClr val="lt1"/>
              </a:solidFill>
              <a:effectLst/>
              <a:latin typeface="+mn-lt"/>
              <a:ea typeface="+mn-ea"/>
              <a:cs typeface="+mn-cs"/>
            </a:rPr>
            <a:t>AICT FUNCTIONS</a:t>
          </a:r>
          <a:endParaRPr lang="en-GB">
            <a:effectLst/>
          </a:endParaRPr>
        </a:p>
        <a:p>
          <a:pPr algn="ctr"/>
          <a:endParaRPr lang="en-GB" sz="1100"/>
        </a:p>
      </xdr:txBody>
    </xdr:sp>
    <xdr:clientData/>
  </xdr:twoCellAnchor>
  <xdr:twoCellAnchor editAs="oneCell">
    <xdr:from>
      <xdr:col>11</xdr:col>
      <xdr:colOff>466233</xdr:colOff>
      <xdr:row>10</xdr:row>
      <xdr:rowOff>95250</xdr:rowOff>
    </xdr:from>
    <xdr:to>
      <xdr:col>11</xdr:col>
      <xdr:colOff>591068</xdr:colOff>
      <xdr:row>11</xdr:row>
      <xdr:rowOff>24246</xdr:rowOff>
    </xdr:to>
    <xdr:pic>
      <xdr:nvPicPr>
        <xdr:cNvPr id="73" name="Picture 72" descr="bullet.jpg"/>
        <xdr:cNvPicPr>
          <a:picLocks noChangeAspect="1"/>
        </xdr:cNvPicPr>
      </xdr:nvPicPr>
      <xdr:blipFill>
        <a:blip xmlns:r="http://schemas.openxmlformats.org/officeDocument/2006/relationships" r:embed="rId15" cstate="print"/>
        <a:stretch>
          <a:fillRect/>
        </a:stretch>
      </xdr:blipFill>
      <xdr:spPr>
        <a:xfrm flipH="1">
          <a:off x="7171833" y="2047875"/>
          <a:ext cx="124835" cy="11949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xdr:from>
      <xdr:col>3</xdr:col>
      <xdr:colOff>38100</xdr:colOff>
      <xdr:row>37</xdr:row>
      <xdr:rowOff>95249</xdr:rowOff>
    </xdr:from>
    <xdr:to>
      <xdr:col>19</xdr:col>
      <xdr:colOff>19049</xdr:colOff>
      <xdr:row>37</xdr:row>
      <xdr:rowOff>140968</xdr:rowOff>
    </xdr:to>
    <xdr:sp macro="" textlink="">
      <xdr:nvSpPr>
        <xdr:cNvPr id="74" name="Round Diagonal Corner Rectangle 73"/>
        <xdr:cNvSpPr/>
      </xdr:nvSpPr>
      <xdr:spPr>
        <a:xfrm>
          <a:off x="1866900" y="7191374"/>
          <a:ext cx="9734549" cy="45719"/>
        </a:xfrm>
        <a:prstGeom prst="round2Diag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n-GB">
            <a:effectLst/>
          </a:endParaRPr>
        </a:p>
        <a:p>
          <a:pPr algn="l"/>
          <a:endParaRPr lang="en-GB" sz="1100"/>
        </a:p>
      </xdr:txBody>
    </xdr:sp>
    <xdr:clientData/>
  </xdr:twoCellAnchor>
  <xdr:twoCellAnchor editAs="oneCell">
    <xdr:from>
      <xdr:col>4</xdr:col>
      <xdr:colOff>533400</xdr:colOff>
      <xdr:row>16</xdr:row>
      <xdr:rowOff>28575</xdr:rowOff>
    </xdr:from>
    <xdr:to>
      <xdr:col>4</xdr:col>
      <xdr:colOff>593069</xdr:colOff>
      <xdr:row>16</xdr:row>
      <xdr:rowOff>86161</xdr:rowOff>
    </xdr:to>
    <xdr:pic>
      <xdr:nvPicPr>
        <xdr:cNvPr id="75" name="Picture 74" descr="bullet.jpg"/>
        <xdr:cNvPicPr>
          <a:picLocks noChangeAspect="1"/>
        </xdr:cNvPicPr>
      </xdr:nvPicPr>
      <xdr:blipFill>
        <a:blip xmlns:r="http://schemas.openxmlformats.org/officeDocument/2006/relationships" r:embed="rId15" cstate="print"/>
        <a:stretch>
          <a:fillRect/>
        </a:stretch>
      </xdr:blipFill>
      <xdr:spPr>
        <a:xfrm>
          <a:off x="2971800" y="3124200"/>
          <a:ext cx="59669" cy="5758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editAs="oneCell">
    <xdr:from>
      <xdr:col>4</xdr:col>
      <xdr:colOff>542925</xdr:colOff>
      <xdr:row>18</xdr:row>
      <xdr:rowOff>57150</xdr:rowOff>
    </xdr:from>
    <xdr:to>
      <xdr:col>4</xdr:col>
      <xdr:colOff>602594</xdr:colOff>
      <xdr:row>18</xdr:row>
      <xdr:rowOff>114736</xdr:rowOff>
    </xdr:to>
    <xdr:pic>
      <xdr:nvPicPr>
        <xdr:cNvPr id="76" name="Picture 75" descr="bullet.jpg"/>
        <xdr:cNvPicPr>
          <a:picLocks noChangeAspect="1"/>
        </xdr:cNvPicPr>
      </xdr:nvPicPr>
      <xdr:blipFill>
        <a:blip xmlns:r="http://schemas.openxmlformats.org/officeDocument/2006/relationships" r:embed="rId15" cstate="print"/>
        <a:stretch>
          <a:fillRect/>
        </a:stretch>
      </xdr:blipFill>
      <xdr:spPr>
        <a:xfrm>
          <a:off x="2981325" y="3533775"/>
          <a:ext cx="59669" cy="5758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editAs="oneCell">
    <xdr:from>
      <xdr:col>4</xdr:col>
      <xdr:colOff>552450</xdr:colOff>
      <xdr:row>20</xdr:row>
      <xdr:rowOff>47625</xdr:rowOff>
    </xdr:from>
    <xdr:to>
      <xdr:col>5</xdr:col>
      <xdr:colOff>2519</xdr:colOff>
      <xdr:row>20</xdr:row>
      <xdr:rowOff>105211</xdr:rowOff>
    </xdr:to>
    <xdr:pic>
      <xdr:nvPicPr>
        <xdr:cNvPr id="77" name="Picture 76" descr="bullet.jpg"/>
        <xdr:cNvPicPr>
          <a:picLocks noChangeAspect="1"/>
        </xdr:cNvPicPr>
      </xdr:nvPicPr>
      <xdr:blipFill>
        <a:blip xmlns:r="http://schemas.openxmlformats.org/officeDocument/2006/relationships" r:embed="rId15" cstate="print"/>
        <a:stretch>
          <a:fillRect/>
        </a:stretch>
      </xdr:blipFill>
      <xdr:spPr>
        <a:xfrm>
          <a:off x="2990850" y="3905250"/>
          <a:ext cx="59669" cy="5758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clientData/>
  </xdr:twoCellAnchor>
  <xdr:twoCellAnchor editAs="oneCell">
    <xdr:from>
      <xdr:col>10</xdr:col>
      <xdr:colOff>514350</xdr:colOff>
      <xdr:row>29</xdr:row>
      <xdr:rowOff>95250</xdr:rowOff>
    </xdr:from>
    <xdr:to>
      <xdr:col>11</xdr:col>
      <xdr:colOff>218693</xdr:colOff>
      <xdr:row>31</xdr:row>
      <xdr:rowOff>14765</xdr:rowOff>
    </xdr:to>
    <xdr:pic>
      <xdr:nvPicPr>
        <xdr:cNvPr id="78" name="Picture 77" descr="bullet.jpg"/>
        <xdr:cNvPicPr>
          <a:picLocks noChangeAspect="1"/>
        </xdr:cNvPicPr>
      </xdr:nvPicPr>
      <xdr:blipFill>
        <a:blip xmlns:r="http://schemas.openxmlformats.org/officeDocument/2006/relationships" r:embed="rId15" cstate="print"/>
        <a:stretch>
          <a:fillRect/>
        </a:stretch>
      </xdr:blipFill>
      <xdr:spPr>
        <a:xfrm>
          <a:off x="6610350" y="5667375"/>
          <a:ext cx="313943" cy="300515"/>
        </a:xfrm>
        <a:prstGeom prst="rect">
          <a:avLst/>
        </a:prstGeom>
      </xdr:spPr>
    </xdr:pic>
    <xdr:clientData/>
  </xdr:twoCellAnchor>
  <xdr:twoCellAnchor>
    <xdr:from>
      <xdr:col>0</xdr:col>
      <xdr:colOff>419100</xdr:colOff>
      <xdr:row>10</xdr:row>
      <xdr:rowOff>180975</xdr:rowOff>
    </xdr:from>
    <xdr:to>
      <xdr:col>4</xdr:col>
      <xdr:colOff>19050</xdr:colOff>
      <xdr:row>12</xdr:row>
      <xdr:rowOff>85725</xdr:rowOff>
    </xdr:to>
    <xdr:sp macro="" textlink="">
      <xdr:nvSpPr>
        <xdr:cNvPr id="79" name="Round Diagonal Corner Rectangle 78"/>
        <xdr:cNvSpPr/>
      </xdr:nvSpPr>
      <xdr:spPr>
        <a:xfrm>
          <a:off x="419100" y="2133600"/>
          <a:ext cx="2038350"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b="1"/>
            <a:t>Available number formats</a:t>
          </a:r>
        </a:p>
        <a:p>
          <a:pPr algn="l"/>
          <a:endParaRPr lang="en-GB" sz="1100"/>
        </a:p>
      </xdr:txBody>
    </xdr:sp>
    <xdr:clientData/>
  </xdr:twoCellAnchor>
  <xdr:twoCellAnchor>
    <xdr:from>
      <xdr:col>3</xdr:col>
      <xdr:colOff>47625</xdr:colOff>
      <xdr:row>9</xdr:row>
      <xdr:rowOff>47625</xdr:rowOff>
    </xdr:from>
    <xdr:to>
      <xdr:col>19</xdr:col>
      <xdr:colOff>0</xdr:colOff>
      <xdr:row>9</xdr:row>
      <xdr:rowOff>93344</xdr:rowOff>
    </xdr:to>
    <xdr:sp macro="" textlink="">
      <xdr:nvSpPr>
        <xdr:cNvPr id="80" name="Round Diagonal Corner Rectangle 79"/>
        <xdr:cNvSpPr/>
      </xdr:nvSpPr>
      <xdr:spPr>
        <a:xfrm>
          <a:off x="1876425" y="1809750"/>
          <a:ext cx="9705975" cy="45719"/>
        </a:xfrm>
        <a:prstGeom prst="round2Diag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n-GB">
            <a:effectLst/>
          </a:endParaRPr>
        </a:p>
        <a:p>
          <a:pPr algn="l"/>
          <a:endParaRPr lang="en-GB" sz="1100"/>
        </a:p>
      </xdr:txBody>
    </xdr:sp>
    <xdr:clientData/>
  </xdr:twoCellAnchor>
  <xdr:twoCellAnchor>
    <xdr:from>
      <xdr:col>4</xdr:col>
      <xdr:colOff>95250</xdr:colOff>
      <xdr:row>9</xdr:row>
      <xdr:rowOff>57150</xdr:rowOff>
    </xdr:from>
    <xdr:to>
      <xdr:col>4</xdr:col>
      <xdr:colOff>140969</xdr:colOff>
      <xdr:row>37</xdr:row>
      <xdr:rowOff>104775</xdr:rowOff>
    </xdr:to>
    <xdr:sp macro="" textlink="">
      <xdr:nvSpPr>
        <xdr:cNvPr id="81" name="Round Diagonal Corner Rectangle 80"/>
        <xdr:cNvSpPr/>
      </xdr:nvSpPr>
      <xdr:spPr>
        <a:xfrm>
          <a:off x="2533650" y="1819275"/>
          <a:ext cx="45719" cy="5381625"/>
        </a:xfrm>
        <a:prstGeom prst="round2Diag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n-GB">
            <a:effectLst/>
          </a:endParaRPr>
        </a:p>
        <a:p>
          <a:pPr algn="l"/>
          <a:endParaRPr lang="en-GB" sz="1100"/>
        </a:p>
      </xdr:txBody>
    </xdr:sp>
    <xdr:clientData/>
  </xdr:twoCellAnchor>
  <xdr:twoCellAnchor>
    <xdr:from>
      <xdr:col>18</xdr:col>
      <xdr:colOff>190500</xdr:colOff>
      <xdr:row>9</xdr:row>
      <xdr:rowOff>57150</xdr:rowOff>
    </xdr:from>
    <xdr:to>
      <xdr:col>18</xdr:col>
      <xdr:colOff>236219</xdr:colOff>
      <xdr:row>37</xdr:row>
      <xdr:rowOff>104775</xdr:rowOff>
    </xdr:to>
    <xdr:sp macro="" textlink="">
      <xdr:nvSpPr>
        <xdr:cNvPr id="82" name="Round Diagonal Corner Rectangle 81"/>
        <xdr:cNvSpPr/>
      </xdr:nvSpPr>
      <xdr:spPr>
        <a:xfrm>
          <a:off x="11163300" y="1819275"/>
          <a:ext cx="45719" cy="5381625"/>
        </a:xfrm>
        <a:prstGeom prst="round2Diag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n-GB">
            <a:effectLst/>
          </a:endParaRPr>
        </a:p>
        <a:p>
          <a:pPr algn="l"/>
          <a:endParaRPr lang="en-GB" sz="1100"/>
        </a:p>
      </xdr:txBody>
    </xdr:sp>
    <xdr:clientData/>
  </xdr:twoCellAnchor>
  <xdr:twoCellAnchor>
    <xdr:from>
      <xdr:col>0</xdr:col>
      <xdr:colOff>400050</xdr:colOff>
      <xdr:row>17</xdr:row>
      <xdr:rowOff>104775</xdr:rowOff>
    </xdr:from>
    <xdr:to>
      <xdr:col>4</xdr:col>
      <xdr:colOff>0</xdr:colOff>
      <xdr:row>19</xdr:row>
      <xdr:rowOff>9525</xdr:rowOff>
    </xdr:to>
    <xdr:sp macro="" textlink="">
      <xdr:nvSpPr>
        <xdr:cNvPr id="83" name="Round Diagonal Corner Rectangle 82"/>
        <xdr:cNvSpPr/>
      </xdr:nvSpPr>
      <xdr:spPr>
        <a:xfrm>
          <a:off x="400050" y="3390900"/>
          <a:ext cx="2038350"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r>
            <a:rPr lang="en-US" b="1">
              <a:effectLst/>
            </a:rPr>
            <a:t>Custom Number Format</a:t>
          </a:r>
        </a:p>
        <a:p>
          <a:pPr algn="l"/>
          <a:endParaRPr lang="en-GB" sz="1100"/>
        </a:p>
      </xdr:txBody>
    </xdr:sp>
    <xdr:clientData/>
  </xdr:twoCellAnchor>
  <xdr:twoCellAnchor>
    <xdr:from>
      <xdr:col>0</xdr:col>
      <xdr:colOff>419100</xdr:colOff>
      <xdr:row>13</xdr:row>
      <xdr:rowOff>47625</xdr:rowOff>
    </xdr:from>
    <xdr:to>
      <xdr:col>4</xdr:col>
      <xdr:colOff>19050</xdr:colOff>
      <xdr:row>14</xdr:row>
      <xdr:rowOff>142875</xdr:rowOff>
    </xdr:to>
    <xdr:sp macro="" textlink="">
      <xdr:nvSpPr>
        <xdr:cNvPr id="85" name="Round Diagonal Corner Rectangle 84">
          <a:hlinkClick xmlns:r="http://schemas.openxmlformats.org/officeDocument/2006/relationships" r:id="rId32"/>
        </xdr:cNvPr>
        <xdr:cNvSpPr/>
      </xdr:nvSpPr>
      <xdr:spPr>
        <a:xfrm>
          <a:off x="419100" y="2571750"/>
          <a:ext cx="2038350"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r>
            <a:rPr lang="en-US" b="1">
              <a:effectLst/>
            </a:rPr>
            <a:t>Conditional Formating</a:t>
          </a:r>
        </a:p>
        <a:p>
          <a:pPr algn="l"/>
          <a:endParaRPr lang="en-GB" sz="1100"/>
        </a:p>
      </xdr:txBody>
    </xdr:sp>
    <xdr:clientData/>
  </xdr:twoCellAnchor>
  <xdr:twoCellAnchor>
    <xdr:from>
      <xdr:col>0</xdr:col>
      <xdr:colOff>409575</xdr:colOff>
      <xdr:row>15</xdr:row>
      <xdr:rowOff>57150</xdr:rowOff>
    </xdr:from>
    <xdr:to>
      <xdr:col>4</xdr:col>
      <xdr:colOff>9525</xdr:colOff>
      <xdr:row>16</xdr:row>
      <xdr:rowOff>152400</xdr:rowOff>
    </xdr:to>
    <xdr:sp macro="" textlink="">
      <xdr:nvSpPr>
        <xdr:cNvPr id="86" name="Round Diagonal Corner Rectangle 85">
          <a:hlinkClick xmlns:r="http://schemas.openxmlformats.org/officeDocument/2006/relationships" r:id="rId33"/>
        </xdr:cNvPr>
        <xdr:cNvSpPr/>
      </xdr:nvSpPr>
      <xdr:spPr>
        <a:xfrm>
          <a:off x="409575" y="2962275"/>
          <a:ext cx="2038350"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r>
            <a:rPr lang="en-US" sz="1100" b="1">
              <a:solidFill>
                <a:schemeClr val="lt1"/>
              </a:solidFill>
              <a:effectLst/>
              <a:latin typeface="+mn-lt"/>
              <a:ea typeface="+mn-ea"/>
              <a:cs typeface="+mn-cs"/>
            </a:rPr>
            <a:t>Precedents and Dependents</a:t>
          </a:r>
        </a:p>
        <a:p>
          <a:pPr algn="l"/>
          <a:endParaRPr lang="en-GB" sz="1100"/>
        </a:p>
      </xdr:txBody>
    </xdr:sp>
    <xdr:clientData/>
  </xdr:twoCellAnchor>
  <xdr:twoCellAnchor>
    <xdr:from>
      <xdr:col>0</xdr:col>
      <xdr:colOff>400051</xdr:colOff>
      <xdr:row>19</xdr:row>
      <xdr:rowOff>131235</xdr:rowOff>
    </xdr:from>
    <xdr:to>
      <xdr:col>4</xdr:col>
      <xdr:colOff>1</xdr:colOff>
      <xdr:row>21</xdr:row>
      <xdr:rowOff>35985</xdr:rowOff>
    </xdr:to>
    <xdr:sp macro="" textlink="">
      <xdr:nvSpPr>
        <xdr:cNvPr id="84" name="Round Diagonal Corner Rectangle 83">
          <a:hlinkClick xmlns:r="http://schemas.openxmlformats.org/officeDocument/2006/relationships" r:id="rId34"/>
        </xdr:cNvPr>
        <xdr:cNvSpPr/>
      </xdr:nvSpPr>
      <xdr:spPr>
        <a:xfrm>
          <a:off x="400051" y="3803652"/>
          <a:ext cx="2055283"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r>
            <a:rPr lang="en-US" b="1">
              <a:effectLst/>
            </a:rPr>
            <a:t>Grouping &amp; UnGrouping Sheets</a:t>
          </a:r>
        </a:p>
        <a:p>
          <a:pPr algn="l"/>
          <a:endParaRPr lang="en-GB" sz="1100"/>
        </a:p>
      </xdr:txBody>
    </xdr:sp>
    <xdr:clientData/>
  </xdr:twoCellAnchor>
  <xdr:twoCellAnchor>
    <xdr:from>
      <xdr:col>0</xdr:col>
      <xdr:colOff>402166</xdr:colOff>
      <xdr:row>21</xdr:row>
      <xdr:rowOff>158749</xdr:rowOff>
    </xdr:from>
    <xdr:to>
      <xdr:col>4</xdr:col>
      <xdr:colOff>2116</xdr:colOff>
      <xdr:row>23</xdr:row>
      <xdr:rowOff>63499</xdr:rowOff>
    </xdr:to>
    <xdr:sp macro="" textlink="">
      <xdr:nvSpPr>
        <xdr:cNvPr id="87" name="Round Diagonal Corner Rectangle 86">
          <a:hlinkClick xmlns:r="http://schemas.openxmlformats.org/officeDocument/2006/relationships" r:id="rId35"/>
        </xdr:cNvPr>
        <xdr:cNvSpPr/>
      </xdr:nvSpPr>
      <xdr:spPr>
        <a:xfrm>
          <a:off x="402166" y="4212166"/>
          <a:ext cx="2055283"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r>
            <a:rPr lang="en-US" b="1">
              <a:effectLst/>
            </a:rPr>
            <a:t>Consolidating Workbooks</a:t>
          </a:r>
        </a:p>
        <a:p>
          <a:pPr algn="l"/>
          <a:endParaRPr lang="en-GB" sz="1100"/>
        </a:p>
      </xdr:txBody>
    </xdr:sp>
    <xdr:clientData/>
  </xdr:twoCellAnchor>
  <xdr:twoCellAnchor editAs="oneCell">
    <xdr:from>
      <xdr:col>14</xdr:col>
      <xdr:colOff>321583</xdr:colOff>
      <xdr:row>28</xdr:row>
      <xdr:rowOff>65387</xdr:rowOff>
    </xdr:from>
    <xdr:to>
      <xdr:col>15</xdr:col>
      <xdr:colOff>28649</xdr:colOff>
      <xdr:row>29</xdr:row>
      <xdr:rowOff>177876</xdr:rowOff>
    </xdr:to>
    <xdr:pic>
      <xdr:nvPicPr>
        <xdr:cNvPr id="88" name="Picture 87" descr="bullet.jpg"/>
        <xdr:cNvPicPr>
          <a:picLocks noChangeAspect="1"/>
        </xdr:cNvPicPr>
      </xdr:nvPicPr>
      <xdr:blipFill>
        <a:blip xmlns:r="http://schemas.openxmlformats.org/officeDocument/2006/relationships" r:embed="rId15" cstate="print"/>
        <a:stretch>
          <a:fillRect/>
        </a:stretch>
      </xdr:blipFill>
      <xdr:spPr>
        <a:xfrm>
          <a:off x="8915250" y="5452304"/>
          <a:ext cx="320899" cy="302989"/>
        </a:xfrm>
        <a:prstGeom prst="rect">
          <a:avLst/>
        </a:prstGeom>
      </xdr:spPr>
    </xdr:pic>
    <xdr:clientData/>
  </xdr:twoCellAnchor>
  <xdr:twoCellAnchor>
    <xdr:from>
      <xdr:col>15</xdr:col>
      <xdr:colOff>36550</xdr:colOff>
      <xdr:row>28</xdr:row>
      <xdr:rowOff>61218</xdr:rowOff>
    </xdr:from>
    <xdr:to>
      <xdr:col>16</xdr:col>
      <xdr:colOff>293725</xdr:colOff>
      <xdr:row>29</xdr:row>
      <xdr:rowOff>80268</xdr:rowOff>
    </xdr:to>
    <xdr:sp macro="" textlink="">
      <xdr:nvSpPr>
        <xdr:cNvPr id="92" name="TextBox 91">
          <a:hlinkClick xmlns:r="http://schemas.openxmlformats.org/officeDocument/2006/relationships" r:id="rId36"/>
        </xdr:cNvPr>
        <xdr:cNvSpPr txBox="1"/>
      </xdr:nvSpPr>
      <xdr:spPr>
        <a:xfrm>
          <a:off x="9244050" y="5448135"/>
          <a:ext cx="871008"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Rank</a:t>
          </a:r>
        </a:p>
      </xdr:txBody>
    </xdr:sp>
    <xdr:clientData/>
  </xdr:twoCellAnchor>
  <xdr:twoCellAnchor editAs="oneCell">
    <xdr:from>
      <xdr:col>10</xdr:col>
      <xdr:colOff>516315</xdr:colOff>
      <xdr:row>32</xdr:row>
      <xdr:rowOff>186040</xdr:rowOff>
    </xdr:from>
    <xdr:to>
      <xdr:col>11</xdr:col>
      <xdr:colOff>223380</xdr:colOff>
      <xdr:row>34</xdr:row>
      <xdr:rowOff>108029</xdr:rowOff>
    </xdr:to>
    <xdr:pic>
      <xdr:nvPicPr>
        <xdr:cNvPr id="89" name="Picture 88" descr="bullet.jpg"/>
        <xdr:cNvPicPr>
          <a:picLocks noChangeAspect="1"/>
        </xdr:cNvPicPr>
      </xdr:nvPicPr>
      <xdr:blipFill>
        <a:blip xmlns:r="http://schemas.openxmlformats.org/officeDocument/2006/relationships" r:embed="rId15" cstate="print"/>
        <a:stretch>
          <a:fillRect/>
        </a:stretch>
      </xdr:blipFill>
      <xdr:spPr>
        <a:xfrm>
          <a:off x="6654648" y="6334957"/>
          <a:ext cx="320899" cy="302989"/>
        </a:xfrm>
        <a:prstGeom prst="rect">
          <a:avLst/>
        </a:prstGeom>
      </xdr:spPr>
    </xdr:pic>
    <xdr:clientData/>
  </xdr:twoCellAnchor>
  <xdr:twoCellAnchor editAs="oneCell">
    <xdr:from>
      <xdr:col>10</xdr:col>
      <xdr:colOff>518584</xdr:colOff>
      <xdr:row>34</xdr:row>
      <xdr:rowOff>116416</xdr:rowOff>
    </xdr:from>
    <xdr:to>
      <xdr:col>11</xdr:col>
      <xdr:colOff>225649</xdr:colOff>
      <xdr:row>36</xdr:row>
      <xdr:rowOff>38405</xdr:rowOff>
    </xdr:to>
    <xdr:pic>
      <xdr:nvPicPr>
        <xdr:cNvPr id="90" name="Picture 89" descr="bullet.jpg"/>
        <xdr:cNvPicPr>
          <a:picLocks noChangeAspect="1"/>
        </xdr:cNvPicPr>
      </xdr:nvPicPr>
      <xdr:blipFill>
        <a:blip xmlns:r="http://schemas.openxmlformats.org/officeDocument/2006/relationships" r:embed="rId15" cstate="print"/>
        <a:stretch>
          <a:fillRect/>
        </a:stretch>
      </xdr:blipFill>
      <xdr:spPr>
        <a:xfrm>
          <a:off x="6656917" y="6646333"/>
          <a:ext cx="320899" cy="302989"/>
        </a:xfrm>
        <a:prstGeom prst="rect">
          <a:avLst/>
        </a:prstGeom>
      </xdr:spPr>
    </xdr:pic>
    <xdr:clientData/>
  </xdr:twoCellAnchor>
  <xdr:twoCellAnchor editAs="oneCell">
    <xdr:from>
      <xdr:col>14</xdr:col>
      <xdr:colOff>317500</xdr:colOff>
      <xdr:row>30</xdr:row>
      <xdr:rowOff>31749</xdr:rowOff>
    </xdr:from>
    <xdr:to>
      <xdr:col>15</xdr:col>
      <xdr:colOff>24566</xdr:colOff>
      <xdr:row>31</xdr:row>
      <xdr:rowOff>144238</xdr:rowOff>
    </xdr:to>
    <xdr:pic>
      <xdr:nvPicPr>
        <xdr:cNvPr id="91" name="Picture 90" descr="bullet.jpg"/>
        <xdr:cNvPicPr>
          <a:picLocks noChangeAspect="1"/>
        </xdr:cNvPicPr>
      </xdr:nvPicPr>
      <xdr:blipFill>
        <a:blip xmlns:r="http://schemas.openxmlformats.org/officeDocument/2006/relationships" r:embed="rId15" cstate="print"/>
        <a:stretch>
          <a:fillRect/>
        </a:stretch>
      </xdr:blipFill>
      <xdr:spPr>
        <a:xfrm>
          <a:off x="8911167" y="5799666"/>
          <a:ext cx="320899" cy="302989"/>
        </a:xfrm>
        <a:prstGeom prst="rect">
          <a:avLst/>
        </a:prstGeom>
      </xdr:spPr>
    </xdr:pic>
    <xdr:clientData/>
  </xdr:twoCellAnchor>
  <xdr:twoCellAnchor editAs="oneCell">
    <xdr:from>
      <xdr:col>14</xdr:col>
      <xdr:colOff>306916</xdr:colOff>
      <xdr:row>33</xdr:row>
      <xdr:rowOff>137582</xdr:rowOff>
    </xdr:from>
    <xdr:to>
      <xdr:col>15</xdr:col>
      <xdr:colOff>13982</xdr:colOff>
      <xdr:row>35</xdr:row>
      <xdr:rowOff>59571</xdr:rowOff>
    </xdr:to>
    <xdr:pic>
      <xdr:nvPicPr>
        <xdr:cNvPr id="93" name="Picture 92" descr="bullet.jpg"/>
        <xdr:cNvPicPr>
          <a:picLocks noChangeAspect="1"/>
        </xdr:cNvPicPr>
      </xdr:nvPicPr>
      <xdr:blipFill>
        <a:blip xmlns:r="http://schemas.openxmlformats.org/officeDocument/2006/relationships" r:embed="rId15" cstate="print"/>
        <a:stretch>
          <a:fillRect/>
        </a:stretch>
      </xdr:blipFill>
      <xdr:spPr>
        <a:xfrm>
          <a:off x="8900583" y="6476999"/>
          <a:ext cx="320899" cy="302989"/>
        </a:xfrm>
        <a:prstGeom prst="rect">
          <a:avLst/>
        </a:prstGeom>
      </xdr:spPr>
    </xdr:pic>
    <xdr:clientData/>
  </xdr:twoCellAnchor>
  <xdr:twoCellAnchor editAs="oneCell">
    <xdr:from>
      <xdr:col>14</xdr:col>
      <xdr:colOff>311149</xdr:colOff>
      <xdr:row>32</xdr:row>
      <xdr:rowOff>4232</xdr:rowOff>
    </xdr:from>
    <xdr:to>
      <xdr:col>15</xdr:col>
      <xdr:colOff>18215</xdr:colOff>
      <xdr:row>33</xdr:row>
      <xdr:rowOff>116721</xdr:rowOff>
    </xdr:to>
    <xdr:pic>
      <xdr:nvPicPr>
        <xdr:cNvPr id="94" name="Picture 93" descr="bullet.jpg"/>
        <xdr:cNvPicPr>
          <a:picLocks noChangeAspect="1"/>
        </xdr:cNvPicPr>
      </xdr:nvPicPr>
      <xdr:blipFill>
        <a:blip xmlns:r="http://schemas.openxmlformats.org/officeDocument/2006/relationships" r:embed="rId15" cstate="print"/>
        <a:stretch>
          <a:fillRect/>
        </a:stretch>
      </xdr:blipFill>
      <xdr:spPr>
        <a:xfrm>
          <a:off x="8904816" y="6153149"/>
          <a:ext cx="320899" cy="302989"/>
        </a:xfrm>
        <a:prstGeom prst="rect">
          <a:avLst/>
        </a:prstGeom>
      </xdr:spPr>
    </xdr:pic>
    <xdr:clientData/>
  </xdr:twoCellAnchor>
  <xdr:twoCellAnchor>
    <xdr:from>
      <xdr:col>11</xdr:col>
      <xdr:colOff>116419</xdr:colOff>
      <xdr:row>31</xdr:row>
      <xdr:rowOff>42333</xdr:rowOff>
    </xdr:from>
    <xdr:to>
      <xdr:col>12</xdr:col>
      <xdr:colOff>417138</xdr:colOff>
      <xdr:row>32</xdr:row>
      <xdr:rowOff>119770</xdr:rowOff>
    </xdr:to>
    <xdr:sp macro="" textlink="">
      <xdr:nvSpPr>
        <xdr:cNvPr id="97" name="TextBox 96">
          <a:hlinkClick xmlns:r="http://schemas.openxmlformats.org/officeDocument/2006/relationships" r:id="rId37"/>
        </xdr:cNvPr>
        <xdr:cNvSpPr txBox="1"/>
      </xdr:nvSpPr>
      <xdr:spPr>
        <a:xfrm>
          <a:off x="6868586" y="6000750"/>
          <a:ext cx="914552" cy="26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DMAX </a:t>
          </a:r>
        </a:p>
        <a:p>
          <a:endParaRPr lang="en-US" sz="1100"/>
        </a:p>
      </xdr:txBody>
    </xdr:sp>
    <xdr:clientData/>
  </xdr:twoCellAnchor>
  <xdr:twoCellAnchor>
    <xdr:from>
      <xdr:col>15</xdr:col>
      <xdr:colOff>42336</xdr:colOff>
      <xdr:row>30</xdr:row>
      <xdr:rowOff>31750</xdr:rowOff>
    </xdr:from>
    <xdr:to>
      <xdr:col>16</xdr:col>
      <xdr:colOff>299511</xdr:colOff>
      <xdr:row>31</xdr:row>
      <xdr:rowOff>50800</xdr:rowOff>
    </xdr:to>
    <xdr:sp macro="" textlink="">
      <xdr:nvSpPr>
        <xdr:cNvPr id="95" name="TextBox 94">
          <a:hlinkClick xmlns:r="http://schemas.openxmlformats.org/officeDocument/2006/relationships" r:id="rId38"/>
        </xdr:cNvPr>
        <xdr:cNvSpPr txBox="1"/>
      </xdr:nvSpPr>
      <xdr:spPr>
        <a:xfrm>
          <a:off x="9249836" y="5799667"/>
          <a:ext cx="871008"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Convert</a:t>
          </a:r>
        </a:p>
      </xdr:txBody>
    </xdr:sp>
    <xdr:clientData/>
  </xdr:twoCellAnchor>
  <xdr:twoCellAnchor>
    <xdr:from>
      <xdr:col>0</xdr:col>
      <xdr:colOff>402166</xdr:colOff>
      <xdr:row>23</xdr:row>
      <xdr:rowOff>137584</xdr:rowOff>
    </xdr:from>
    <xdr:to>
      <xdr:col>4</xdr:col>
      <xdr:colOff>2116</xdr:colOff>
      <xdr:row>26</xdr:row>
      <xdr:rowOff>52916</xdr:rowOff>
    </xdr:to>
    <xdr:sp macro="" textlink="">
      <xdr:nvSpPr>
        <xdr:cNvPr id="96" name="Round Diagonal Corner Rectangle 95">
          <a:hlinkClick xmlns:r="http://schemas.openxmlformats.org/officeDocument/2006/relationships" r:id="rId39"/>
        </xdr:cNvPr>
        <xdr:cNvSpPr/>
      </xdr:nvSpPr>
      <xdr:spPr>
        <a:xfrm>
          <a:off x="402166" y="4572001"/>
          <a:ext cx="2055283" cy="486832"/>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r>
            <a:rPr lang="en-US" b="1">
              <a:effectLst/>
            </a:rPr>
            <a:t>Using the entire row column references</a:t>
          </a:r>
          <a:endParaRPr lang="en-GB" sz="1100"/>
        </a:p>
      </xdr:txBody>
    </xdr:sp>
    <xdr:clientData/>
  </xdr:twoCellAnchor>
  <xdr:twoCellAnchor>
    <xdr:from>
      <xdr:col>11</xdr:col>
      <xdr:colOff>116423</xdr:colOff>
      <xdr:row>32</xdr:row>
      <xdr:rowOff>158751</xdr:rowOff>
    </xdr:from>
    <xdr:to>
      <xdr:col>12</xdr:col>
      <xdr:colOff>417142</xdr:colOff>
      <xdr:row>34</xdr:row>
      <xdr:rowOff>45688</xdr:rowOff>
    </xdr:to>
    <xdr:sp macro="" textlink="">
      <xdr:nvSpPr>
        <xdr:cNvPr id="99" name="TextBox 98">
          <a:hlinkClick xmlns:r="http://schemas.openxmlformats.org/officeDocument/2006/relationships" r:id="rId37"/>
        </xdr:cNvPr>
        <xdr:cNvSpPr txBox="1"/>
      </xdr:nvSpPr>
      <xdr:spPr>
        <a:xfrm>
          <a:off x="6868590" y="6307668"/>
          <a:ext cx="914552" cy="267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t>Proper</a:t>
          </a:r>
        </a:p>
        <a:p>
          <a:endParaRPr lang="en-US" sz="1100"/>
        </a:p>
      </xdr:txBody>
    </xdr:sp>
    <xdr:clientData/>
  </xdr:twoCellAnchor>
  <xdr:twoCellAnchor>
    <xdr:from>
      <xdr:col>18</xdr:col>
      <xdr:colOff>476251</xdr:colOff>
      <xdr:row>10</xdr:row>
      <xdr:rowOff>137583</xdr:rowOff>
    </xdr:from>
    <xdr:to>
      <xdr:col>20</xdr:col>
      <xdr:colOff>391584</xdr:colOff>
      <xdr:row>12</xdr:row>
      <xdr:rowOff>42333</xdr:rowOff>
    </xdr:to>
    <xdr:sp macro="" textlink="">
      <xdr:nvSpPr>
        <xdr:cNvPr id="100" name="Round Diagonal Corner Rectangle 99">
          <a:hlinkClick xmlns:r="http://schemas.openxmlformats.org/officeDocument/2006/relationships" r:id="rId40"/>
        </xdr:cNvPr>
        <xdr:cNvSpPr/>
      </xdr:nvSpPr>
      <xdr:spPr>
        <a:xfrm>
          <a:off x="11525251" y="2095500"/>
          <a:ext cx="1143000"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r>
            <a:rPr lang="en-US" b="1">
              <a:effectLst/>
            </a:rPr>
            <a:t>Practice</a:t>
          </a:r>
          <a:r>
            <a:rPr lang="en-US" b="1" baseline="0">
              <a:effectLst/>
            </a:rPr>
            <a:t> 1</a:t>
          </a:r>
          <a:endParaRPr lang="en-US" b="1">
            <a:effectLst/>
          </a:endParaRPr>
        </a:p>
        <a:p>
          <a:pPr algn="l"/>
          <a:endParaRPr lang="en-GB" sz="1100"/>
        </a:p>
      </xdr:txBody>
    </xdr:sp>
    <xdr:clientData/>
  </xdr:twoCellAnchor>
  <xdr:twoCellAnchor>
    <xdr:from>
      <xdr:col>0</xdr:col>
      <xdr:colOff>412750</xdr:colOff>
      <xdr:row>26</xdr:row>
      <xdr:rowOff>190499</xdr:rowOff>
    </xdr:from>
    <xdr:to>
      <xdr:col>4</xdr:col>
      <xdr:colOff>12700</xdr:colOff>
      <xdr:row>28</xdr:row>
      <xdr:rowOff>95249</xdr:rowOff>
    </xdr:to>
    <xdr:sp macro="" textlink="">
      <xdr:nvSpPr>
        <xdr:cNvPr id="101" name="Round Diagonal Corner Rectangle 100">
          <a:hlinkClick xmlns:r="http://schemas.openxmlformats.org/officeDocument/2006/relationships" r:id="rId41"/>
        </xdr:cNvPr>
        <xdr:cNvSpPr/>
      </xdr:nvSpPr>
      <xdr:spPr>
        <a:xfrm>
          <a:off x="412750" y="5196416"/>
          <a:ext cx="2055283" cy="28575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r>
            <a:rPr lang="en-US" b="1">
              <a:effectLst/>
            </a:rPr>
            <a:t>Stacked Bar Chart</a:t>
          </a:r>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323850</xdr:colOff>
      <xdr:row>2</xdr:row>
      <xdr:rowOff>142875</xdr:rowOff>
    </xdr:from>
    <xdr:to>
      <xdr:col>17</xdr:col>
      <xdr:colOff>171450</xdr:colOff>
      <xdr:row>23</xdr:row>
      <xdr:rowOff>57150</xdr:rowOff>
    </xdr:to>
    <xdr:sp macro="" textlink="">
      <xdr:nvSpPr>
        <xdr:cNvPr id="2" name="TextBox 1"/>
        <xdr:cNvSpPr txBox="1"/>
      </xdr:nvSpPr>
      <xdr:spPr>
        <a:xfrm>
          <a:off x="2152650" y="523875"/>
          <a:ext cx="8382000"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accent1">
                  <a:lumMod val="75000"/>
                </a:schemeClr>
              </a:solidFill>
              <a:effectLst/>
            </a:rPr>
            <a:t>MACROS</a:t>
          </a:r>
        </a:p>
        <a:p>
          <a:r>
            <a:rPr lang="en-US" b="1">
              <a:effectLst/>
            </a:rPr>
            <a:t>Introduction</a:t>
          </a:r>
          <a:endParaRPr lang="en-US">
            <a:effectLst/>
          </a:endParaRPr>
        </a:p>
        <a:p>
          <a:r>
            <a:rPr lang="en-US">
              <a:effectLst/>
            </a:rPr>
            <a:t>Macros in Excel are not macros in the normal sense. Excel comes with its own programming language, Visual Basic for Applications. This means that very powerful macros can be created by almost anyone with the time and patience to construct them.</a:t>
          </a:r>
        </a:p>
        <a:p>
          <a:r>
            <a:rPr lang="en-US">
              <a:effectLst/>
            </a:rPr>
            <a:t>A macro is a recording of actions to automate tasks that are tedious or you do frequently.</a:t>
          </a:r>
        </a:p>
        <a:p>
          <a:r>
            <a:rPr lang="en-US">
              <a:effectLst/>
            </a:rPr>
            <a:t> </a:t>
          </a:r>
        </a:p>
        <a:p>
          <a:r>
            <a:rPr lang="en-US" sz="1100" b="1">
              <a:effectLst/>
            </a:rPr>
            <a:t>Some examples:</a:t>
          </a:r>
          <a:endParaRPr lang="en-US">
            <a:effectLst/>
          </a:endParaRPr>
        </a:p>
        <a:p>
          <a:r>
            <a:rPr lang="en-US">
              <a:effectLst/>
            </a:rPr>
            <a:t>• A macro to open a document you use every day;</a:t>
          </a:r>
        </a:p>
        <a:p>
          <a:r>
            <a:rPr lang="en-US">
              <a:effectLst/>
            </a:rPr>
            <a:t>• A macro to add the months of the year across a row, centring and bolding the names of the month;</a:t>
          </a:r>
        </a:p>
        <a:p>
          <a:r>
            <a:rPr lang="en-US">
              <a:effectLst/>
            </a:rPr>
            <a:t>• A macro to select a group of cells;</a:t>
          </a:r>
        </a:p>
        <a:p>
          <a:r>
            <a:rPr lang="en-US">
              <a:effectLst/>
            </a:rPr>
            <a:t>• A macro to find out which cells have Conditional Formatting;</a:t>
          </a:r>
        </a:p>
        <a:p>
          <a:r>
            <a:rPr lang="en-US">
              <a:effectLst/>
            </a:rPr>
            <a:t>• A macro to set up a worksheet in a certain way and then print the worksheet.</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228599</xdr:colOff>
      <xdr:row>2</xdr:row>
      <xdr:rowOff>152401</xdr:rowOff>
    </xdr:from>
    <xdr:to>
      <xdr:col>12</xdr:col>
      <xdr:colOff>9524</xdr:colOff>
      <xdr:row>10</xdr:row>
      <xdr:rowOff>47625</xdr:rowOff>
    </xdr:to>
    <xdr:sp macro="" textlink="">
      <xdr:nvSpPr>
        <xdr:cNvPr id="2" name="TextBox 1"/>
        <xdr:cNvSpPr txBox="1"/>
      </xdr:nvSpPr>
      <xdr:spPr>
        <a:xfrm>
          <a:off x="228599" y="542926"/>
          <a:ext cx="7096125" cy="1419224"/>
        </a:xfrm>
        <a:prstGeom prst="rect">
          <a:avLst/>
        </a:prstGeom>
        <a:solidFill>
          <a:srgbClr val="FFFF00"/>
        </a:solidFill>
        <a:ln w="9525" cmpd="sng">
          <a:solidFill>
            <a:schemeClr val="tx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t>Leading Zeros</a:t>
          </a:r>
        </a:p>
        <a:p>
          <a:r>
            <a:rPr lang="en-US"/>
            <a:t>For example, you might have codes that consist of 5 numbers. Instead of typing 00041, simply type 41 and let Excel add the leading zeros.</a:t>
          </a:r>
        </a:p>
        <a:p>
          <a:r>
            <a:rPr lang="en-US"/>
            <a:t>1. Enter the value 41 into cell A1.</a:t>
          </a:r>
        </a:p>
        <a:p>
          <a:r>
            <a:rPr lang="en-US"/>
            <a:t>2. Select cell A1, right click, and then click Format Cells.</a:t>
          </a:r>
        </a:p>
        <a:p>
          <a:r>
            <a:rPr lang="en-US"/>
            <a:t>3. Select Custom.</a:t>
          </a:r>
        </a:p>
        <a:p>
          <a:r>
            <a:rPr lang="en-US"/>
            <a:t>4. Type the following </a:t>
          </a:r>
          <a:r>
            <a:rPr lang="en-US" b="1"/>
            <a:t>number format code</a:t>
          </a:r>
          <a:r>
            <a:rPr lang="en-US"/>
            <a:t>: 00000</a:t>
          </a:r>
        </a:p>
        <a:p>
          <a:endParaRPr lang="en-US" sz="1100"/>
        </a:p>
      </xdr:txBody>
    </xdr:sp>
    <xdr:clientData/>
  </xdr:twoCellAnchor>
  <xdr:twoCellAnchor editAs="oneCell">
    <xdr:from>
      <xdr:col>2</xdr:col>
      <xdr:colOff>209550</xdr:colOff>
      <xdr:row>10</xdr:row>
      <xdr:rowOff>133350</xdr:rowOff>
    </xdr:from>
    <xdr:to>
      <xdr:col>10</xdr:col>
      <xdr:colOff>228600</xdr:colOff>
      <xdr:row>33</xdr:row>
      <xdr:rowOff>142875</xdr:rowOff>
    </xdr:to>
    <xdr:pic>
      <xdr:nvPicPr>
        <xdr:cNvPr id="3" name="Picture 2" descr="Type the Number Format Cod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2047875"/>
          <a:ext cx="489585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504825</xdr:colOff>
      <xdr:row>38</xdr:row>
      <xdr:rowOff>85725</xdr:rowOff>
    </xdr:from>
    <xdr:to>
      <xdr:col>11</xdr:col>
      <xdr:colOff>161925</xdr:colOff>
      <xdr:row>43</xdr:row>
      <xdr:rowOff>161925</xdr:rowOff>
    </xdr:to>
    <xdr:pic>
      <xdr:nvPicPr>
        <xdr:cNvPr id="4" name="Picture 3" descr="Leading Zeros in Excel"/>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4425" y="7372350"/>
          <a:ext cx="57531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485775</xdr:colOff>
      <xdr:row>54</xdr:row>
      <xdr:rowOff>123825</xdr:rowOff>
    </xdr:from>
    <xdr:to>
      <xdr:col>11</xdr:col>
      <xdr:colOff>142875</xdr:colOff>
      <xdr:row>60</xdr:row>
      <xdr:rowOff>19050</xdr:rowOff>
    </xdr:to>
    <xdr:pic>
      <xdr:nvPicPr>
        <xdr:cNvPr id="5" name="Picture 4" descr="Decimal Places"/>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5375" y="10687050"/>
          <a:ext cx="57531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495300</xdr:colOff>
      <xdr:row>66</xdr:row>
      <xdr:rowOff>66675</xdr:rowOff>
    </xdr:from>
    <xdr:to>
      <xdr:col>11</xdr:col>
      <xdr:colOff>152400</xdr:colOff>
      <xdr:row>71</xdr:row>
      <xdr:rowOff>161925</xdr:rowOff>
    </xdr:to>
    <xdr:pic>
      <xdr:nvPicPr>
        <xdr:cNvPr id="6" name="Picture 5" descr="Add Tex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4900" y="13496925"/>
          <a:ext cx="57531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476250</xdr:colOff>
      <xdr:row>82</xdr:row>
      <xdr:rowOff>180975</xdr:rowOff>
    </xdr:from>
    <xdr:to>
      <xdr:col>11</xdr:col>
      <xdr:colOff>133350</xdr:colOff>
      <xdr:row>88</xdr:row>
      <xdr:rowOff>66675</xdr:rowOff>
    </xdr:to>
    <xdr:pic>
      <xdr:nvPicPr>
        <xdr:cNvPr id="7" name="Picture 6" descr="Large Number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5850" y="17402175"/>
          <a:ext cx="57531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504825</xdr:colOff>
      <xdr:row>98</xdr:row>
      <xdr:rowOff>152400</xdr:rowOff>
    </xdr:from>
    <xdr:to>
      <xdr:col>11</xdr:col>
      <xdr:colOff>161925</xdr:colOff>
      <xdr:row>104</xdr:row>
      <xdr:rowOff>57150</xdr:rowOff>
    </xdr:to>
    <xdr:pic>
      <xdr:nvPicPr>
        <xdr:cNvPr id="8" name="Picture 7" descr="Repeat Characters"/>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14425" y="20421600"/>
          <a:ext cx="57531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485775</xdr:colOff>
      <xdr:row>112</xdr:row>
      <xdr:rowOff>142875</xdr:rowOff>
    </xdr:from>
    <xdr:to>
      <xdr:col>11</xdr:col>
      <xdr:colOff>142875</xdr:colOff>
      <xdr:row>115</xdr:row>
      <xdr:rowOff>28575</xdr:rowOff>
    </xdr:to>
    <xdr:pic>
      <xdr:nvPicPr>
        <xdr:cNvPr id="9" name="Picture 8" descr="Colors"/>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95375" y="23660100"/>
          <a:ext cx="57531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257175</xdr:colOff>
      <xdr:row>138</xdr:row>
      <xdr:rowOff>9525</xdr:rowOff>
    </xdr:from>
    <xdr:to>
      <xdr:col>10</xdr:col>
      <xdr:colOff>276225</xdr:colOff>
      <xdr:row>161</xdr:row>
      <xdr:rowOff>0</xdr:rowOff>
    </xdr:to>
    <xdr:pic>
      <xdr:nvPicPr>
        <xdr:cNvPr id="10" name="Picture 9" descr="Long Dat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76375" y="29060775"/>
          <a:ext cx="489585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169</xdr:row>
      <xdr:rowOff>152400</xdr:rowOff>
    </xdr:from>
    <xdr:to>
      <xdr:col>10</xdr:col>
      <xdr:colOff>314325</xdr:colOff>
      <xdr:row>192</xdr:row>
      <xdr:rowOff>142875</xdr:rowOff>
    </xdr:to>
    <xdr:pic>
      <xdr:nvPicPr>
        <xdr:cNvPr id="11" name="Picture 10" descr="Custom Date Forma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14475" y="35109150"/>
          <a:ext cx="489585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195</xdr:row>
      <xdr:rowOff>28575</xdr:rowOff>
    </xdr:from>
    <xdr:to>
      <xdr:col>11</xdr:col>
      <xdr:colOff>276225</xdr:colOff>
      <xdr:row>200</xdr:row>
      <xdr:rowOff>123825</xdr:rowOff>
    </xdr:to>
    <xdr:pic>
      <xdr:nvPicPr>
        <xdr:cNvPr id="12" name="Picture 11" descr="Dat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28725" y="39938325"/>
          <a:ext cx="57531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276225</xdr:colOff>
      <xdr:row>202</xdr:row>
      <xdr:rowOff>142875</xdr:rowOff>
    </xdr:from>
    <xdr:to>
      <xdr:col>14</xdr:col>
      <xdr:colOff>457200</xdr:colOff>
      <xdr:row>203</xdr:row>
      <xdr:rowOff>123825</xdr:rowOff>
    </xdr:to>
    <xdr:sp macro="" textlink="">
      <xdr:nvSpPr>
        <xdr:cNvPr id="15" name="Isosceles Triangle 14"/>
        <xdr:cNvSpPr/>
      </xdr:nvSpPr>
      <xdr:spPr>
        <a:xfrm>
          <a:off x="8810625" y="41386125"/>
          <a:ext cx="180975" cy="1714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276225</xdr:colOff>
      <xdr:row>85</xdr:row>
      <xdr:rowOff>142875</xdr:rowOff>
    </xdr:from>
    <xdr:to>
      <xdr:col>14</xdr:col>
      <xdr:colOff>457200</xdr:colOff>
      <xdr:row>86</xdr:row>
      <xdr:rowOff>123825</xdr:rowOff>
    </xdr:to>
    <xdr:sp macro="" textlink="">
      <xdr:nvSpPr>
        <xdr:cNvPr id="16" name="Isosceles Triangle 15"/>
        <xdr:cNvSpPr/>
      </xdr:nvSpPr>
      <xdr:spPr>
        <a:xfrm>
          <a:off x="8810625" y="41395650"/>
          <a:ext cx="180975" cy="1714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276225</xdr:colOff>
      <xdr:row>130</xdr:row>
      <xdr:rowOff>142875</xdr:rowOff>
    </xdr:from>
    <xdr:to>
      <xdr:col>14</xdr:col>
      <xdr:colOff>457200</xdr:colOff>
      <xdr:row>131</xdr:row>
      <xdr:rowOff>123825</xdr:rowOff>
    </xdr:to>
    <xdr:sp macro="" textlink="">
      <xdr:nvSpPr>
        <xdr:cNvPr id="17" name="Isosceles Triangle 16"/>
        <xdr:cNvSpPr/>
      </xdr:nvSpPr>
      <xdr:spPr>
        <a:xfrm>
          <a:off x="8810625" y="41414700"/>
          <a:ext cx="180975" cy="1714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276225</xdr:colOff>
      <xdr:row>178</xdr:row>
      <xdr:rowOff>142875</xdr:rowOff>
    </xdr:from>
    <xdr:to>
      <xdr:col>14</xdr:col>
      <xdr:colOff>457200</xdr:colOff>
      <xdr:row>179</xdr:row>
      <xdr:rowOff>123825</xdr:rowOff>
    </xdr:to>
    <xdr:sp macro="" textlink="">
      <xdr:nvSpPr>
        <xdr:cNvPr id="18" name="Isosceles Triangle 17"/>
        <xdr:cNvSpPr/>
      </xdr:nvSpPr>
      <xdr:spPr>
        <a:xfrm>
          <a:off x="8810625" y="41433750"/>
          <a:ext cx="180975" cy="1714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276225</xdr:colOff>
      <xdr:row>60</xdr:row>
      <xdr:rowOff>142875</xdr:rowOff>
    </xdr:from>
    <xdr:to>
      <xdr:col>14</xdr:col>
      <xdr:colOff>457200</xdr:colOff>
      <xdr:row>61</xdr:row>
      <xdr:rowOff>123825</xdr:rowOff>
    </xdr:to>
    <xdr:sp macro="" textlink="">
      <xdr:nvSpPr>
        <xdr:cNvPr id="19" name="Isosceles Triangle 18"/>
        <xdr:cNvSpPr/>
      </xdr:nvSpPr>
      <xdr:spPr>
        <a:xfrm>
          <a:off x="8810625" y="41452800"/>
          <a:ext cx="180975" cy="1714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276225</xdr:colOff>
      <xdr:row>39</xdr:row>
      <xdr:rowOff>142875</xdr:rowOff>
    </xdr:from>
    <xdr:to>
      <xdr:col>14</xdr:col>
      <xdr:colOff>457200</xdr:colOff>
      <xdr:row>40</xdr:row>
      <xdr:rowOff>123825</xdr:rowOff>
    </xdr:to>
    <xdr:sp macro="" textlink="">
      <xdr:nvSpPr>
        <xdr:cNvPr id="20" name="Isosceles Triangle 19"/>
        <xdr:cNvSpPr/>
      </xdr:nvSpPr>
      <xdr:spPr>
        <a:xfrm>
          <a:off x="8810625" y="41471850"/>
          <a:ext cx="180975" cy="1714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276225</xdr:colOff>
      <xdr:row>113</xdr:row>
      <xdr:rowOff>142875</xdr:rowOff>
    </xdr:from>
    <xdr:to>
      <xdr:col>14</xdr:col>
      <xdr:colOff>457200</xdr:colOff>
      <xdr:row>114</xdr:row>
      <xdr:rowOff>123825</xdr:rowOff>
    </xdr:to>
    <xdr:sp macro="" textlink="">
      <xdr:nvSpPr>
        <xdr:cNvPr id="22" name="Isosceles Triangle 21"/>
        <xdr:cNvSpPr/>
      </xdr:nvSpPr>
      <xdr:spPr>
        <a:xfrm>
          <a:off x="8810625" y="41490900"/>
          <a:ext cx="180975" cy="1714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276225</xdr:colOff>
      <xdr:row>155</xdr:row>
      <xdr:rowOff>142875</xdr:rowOff>
    </xdr:from>
    <xdr:to>
      <xdr:col>14</xdr:col>
      <xdr:colOff>457200</xdr:colOff>
      <xdr:row>156</xdr:row>
      <xdr:rowOff>123825</xdr:rowOff>
    </xdr:to>
    <xdr:sp macro="" textlink="">
      <xdr:nvSpPr>
        <xdr:cNvPr id="23" name="Isosceles Triangle 22"/>
        <xdr:cNvSpPr/>
      </xdr:nvSpPr>
      <xdr:spPr>
        <a:xfrm>
          <a:off x="8810625" y="41500425"/>
          <a:ext cx="180975" cy="1714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123825</xdr:colOff>
      <xdr:row>15</xdr:row>
      <xdr:rowOff>0</xdr:rowOff>
    </xdr:from>
    <xdr:to>
      <xdr:col>10</xdr:col>
      <xdr:colOff>266700</xdr:colOff>
      <xdr:row>24</xdr:row>
      <xdr:rowOff>38100</xdr:rowOff>
    </xdr:to>
    <xdr:cxnSp macro="">
      <xdr:nvCxnSpPr>
        <xdr:cNvPr id="3" name="Straight Arrow Connector 2"/>
        <xdr:cNvCxnSpPr/>
      </xdr:nvCxnSpPr>
      <xdr:spPr>
        <a:xfrm>
          <a:off x="5715000" y="2857500"/>
          <a:ext cx="752475" cy="1752600"/>
        </a:xfrm>
        <a:prstGeom prst="straightConnector1">
          <a:avLst/>
        </a:prstGeom>
        <a:ln w="412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447675</xdr:colOff>
      <xdr:row>45</xdr:row>
      <xdr:rowOff>133350</xdr:rowOff>
    </xdr:from>
    <xdr:to>
      <xdr:col>12</xdr:col>
      <xdr:colOff>104775</xdr:colOff>
      <xdr:row>51</xdr:row>
      <xdr:rowOff>114300</xdr:rowOff>
    </xdr:to>
    <xdr:pic>
      <xdr:nvPicPr>
        <xdr:cNvPr id="5" name="Picture 4" descr="Click Consolidat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6875" y="9420225"/>
          <a:ext cx="575310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xdr:colOff>
      <xdr:row>10</xdr:row>
      <xdr:rowOff>47625</xdr:rowOff>
    </xdr:from>
    <xdr:to>
      <xdr:col>9</xdr:col>
      <xdr:colOff>142875</xdr:colOff>
      <xdr:row>14</xdr:row>
      <xdr:rowOff>76200</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67050" y="2524125"/>
          <a:ext cx="2562225" cy="790575"/>
        </a:xfrm>
        <a:prstGeom prst="rect">
          <a:avLst/>
        </a:prstGeom>
      </xdr:spPr>
    </xdr:pic>
    <xdr:clientData/>
  </xdr:twoCellAnchor>
  <xdr:twoCellAnchor editAs="oneCell">
    <xdr:from>
      <xdr:col>5</xdr:col>
      <xdr:colOff>9525</xdr:colOff>
      <xdr:row>26</xdr:row>
      <xdr:rowOff>38100</xdr:rowOff>
    </xdr:from>
    <xdr:to>
      <xdr:col>9</xdr:col>
      <xdr:colOff>219075</xdr:colOff>
      <xdr:row>30</xdr:row>
      <xdr:rowOff>66675</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57525" y="5562600"/>
          <a:ext cx="2647950" cy="790575"/>
        </a:xfrm>
        <a:prstGeom prst="rect">
          <a:avLst/>
        </a:prstGeom>
      </xdr:spPr>
    </xdr:pic>
    <xdr:clientData/>
  </xdr:twoCellAnchor>
  <xdr:twoCellAnchor editAs="oneCell">
    <xdr:from>
      <xdr:col>5</xdr:col>
      <xdr:colOff>19050</xdr:colOff>
      <xdr:row>18</xdr:row>
      <xdr:rowOff>104775</xdr:rowOff>
    </xdr:from>
    <xdr:to>
      <xdr:col>9</xdr:col>
      <xdr:colOff>123825</xdr:colOff>
      <xdr:row>21</xdr:row>
      <xdr:rowOff>152400</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67050" y="4105275"/>
          <a:ext cx="2543175" cy="619125"/>
        </a:xfrm>
        <a:prstGeom prst="rect">
          <a:avLst/>
        </a:prstGeom>
      </xdr:spPr>
    </xdr:pic>
    <xdr:clientData/>
  </xdr:twoCellAnchor>
  <xdr:twoCellAnchor editAs="oneCell">
    <xdr:from>
      <xdr:col>8</xdr:col>
      <xdr:colOff>342900</xdr:colOff>
      <xdr:row>37</xdr:row>
      <xdr:rowOff>28575</xdr:rowOff>
    </xdr:from>
    <xdr:to>
      <xdr:col>13</xdr:col>
      <xdr:colOff>523875</xdr:colOff>
      <xdr:row>44</xdr:row>
      <xdr:rowOff>57150</xdr:rowOff>
    </xdr:to>
    <xdr:pic>
      <xdr:nvPicPr>
        <xdr:cNvPr id="11" name="Picture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219700" y="7791450"/>
          <a:ext cx="3228975" cy="1362075"/>
        </a:xfrm>
        <a:prstGeom prst="rect">
          <a:avLst/>
        </a:prstGeom>
      </xdr:spPr>
    </xdr:pic>
    <xdr:clientData/>
  </xdr:twoCellAnchor>
  <xdr:twoCellAnchor editAs="oneCell">
    <xdr:from>
      <xdr:col>3</xdr:col>
      <xdr:colOff>19050</xdr:colOff>
      <xdr:row>60</xdr:row>
      <xdr:rowOff>114300</xdr:rowOff>
    </xdr:from>
    <xdr:to>
      <xdr:col>9</xdr:col>
      <xdr:colOff>523875</xdr:colOff>
      <xdr:row>75</xdr:row>
      <xdr:rowOff>104775</xdr:rowOff>
    </xdr:to>
    <xdr:pic>
      <xdr:nvPicPr>
        <xdr:cNvPr id="12" name="Picture 1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47850" y="12258675"/>
          <a:ext cx="4162425" cy="2847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yndaCom\FullGeneralFi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xcelClassFiles\Chart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LyndaCom\AdvancedFunctions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AN"/>
      <sheetName val="RANK"/>
      <sheetName val="ARRAY "/>
      <sheetName val="BLANKS"/>
      <sheetName val="MultiFieldData"/>
      <sheetName val="HR List with Duplicates"/>
      <sheetName val="ProjBudget2010"/>
      <sheetName val="AutoFill"/>
      <sheetName val="Arrays"/>
      <sheetName val="Profits"/>
      <sheetName val="Form"/>
      <sheetName val="TaxDep"/>
      <sheetName val="Lookups"/>
      <sheetName val="TwoWayLookup"/>
      <sheetName val="IndexMatch"/>
      <sheetName val="MasterSSList"/>
      <sheetName val="AutoSum"/>
      <sheetName val="Hyperlinks"/>
      <sheetName val="DataValidation"/>
      <sheetName val="MixedNames"/>
      <sheetName val="FindFormulas"/>
      <sheetName val="MissingTitles"/>
      <sheetName val="Rounding"/>
      <sheetName val="GoalSeek"/>
      <sheetName val="Solver"/>
      <sheetName val="Scenarios"/>
      <sheetName val="MostCommonNamesInUS"/>
      <sheetName val="WellData"/>
      <sheetName val="FifthLineFormatting"/>
      <sheetName val="Time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Excellent</v>
          </cell>
          <cell r="B2">
            <v>99</v>
          </cell>
        </row>
        <row r="3">
          <cell r="A3" t="str">
            <v>Very Good</v>
          </cell>
          <cell r="B3">
            <v>92</v>
          </cell>
        </row>
        <row r="4">
          <cell r="A4" t="str">
            <v>Good</v>
          </cell>
          <cell r="B4">
            <v>85</v>
          </cell>
        </row>
        <row r="5">
          <cell r="A5" t="str">
            <v>Satisfactory</v>
          </cell>
          <cell r="B5">
            <v>78</v>
          </cell>
        </row>
        <row r="6">
          <cell r="A6" t="str">
            <v>Fair</v>
          </cell>
          <cell r="B6">
            <v>71</v>
          </cell>
        </row>
        <row r="7">
          <cell r="A7" t="str">
            <v>Poor</v>
          </cell>
          <cell r="B7">
            <v>65</v>
          </cell>
        </row>
        <row r="8">
          <cell r="A8" t="str">
            <v>Fail</v>
          </cell>
          <cell r="B8">
            <v>50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Data"/>
      <sheetName val="Combination"/>
      <sheetName val="Trendlines"/>
      <sheetName val="SmoothingAverage"/>
      <sheetName val="Gantt Chart"/>
      <sheetName val="BlankCellsCharts"/>
      <sheetName val="BlankOrNA"/>
      <sheetName val="XAxisLabels"/>
      <sheetName val="ChartFilter"/>
      <sheetName val="GrowingChart"/>
      <sheetName val="CalculatorChart"/>
      <sheetName val="LinkedFrozen"/>
      <sheetName val="Dynamic"/>
      <sheetName val="TransparentColumns"/>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Dates</v>
          </cell>
          <cell r="B1" t="str">
            <v>Sales</v>
          </cell>
        </row>
        <row r="2">
          <cell r="A2">
            <v>38718</v>
          </cell>
          <cell r="B2">
            <v>1592398</v>
          </cell>
        </row>
        <row r="3">
          <cell r="A3">
            <v>38749</v>
          </cell>
          <cell r="B3">
            <v>1597197</v>
          </cell>
        </row>
        <row r="4">
          <cell r="A4">
            <v>38777</v>
          </cell>
          <cell r="B4">
            <v>1666080</v>
          </cell>
        </row>
        <row r="5">
          <cell r="A5">
            <v>38808</v>
          </cell>
          <cell r="B5">
            <v>2484340</v>
          </cell>
        </row>
      </sheetData>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s"/>
      <sheetName val="MultiFieldData"/>
      <sheetName val="NestedVlookup"/>
      <sheetName val="TwoWayLookup"/>
      <sheetName val="INDEX"/>
      <sheetName val="Sheet4"/>
      <sheetName val="FilmPrice"/>
      <sheetName val="SUMIFS"/>
      <sheetName val="MasterList"/>
      <sheetName val="SS_List"/>
      <sheetName val="Arrays"/>
      <sheetName val="FindDuplicates"/>
      <sheetName val="Frequency"/>
      <sheetName val="TrendGrowth"/>
      <sheetName val="MatchIndexArrays"/>
      <sheetName val="MixedReferences"/>
      <sheetName val="Offset"/>
      <sheetName val="Lookups"/>
      <sheetName val="Hyperlinks"/>
      <sheetName val="MixedNames"/>
      <sheetName val="DataValidation"/>
      <sheetName val="MostCommonNamesInUS"/>
      <sheetName val="TaxDep"/>
      <sheetName val="FifthLineFormatting"/>
    </sheetNames>
    <sheetDataSet>
      <sheetData sheetId="0"/>
      <sheetData sheetId="1" refreshError="1"/>
      <sheetData sheetId="2">
        <row r="2">
          <cell r="K2" t="str">
            <v>Alabama</v>
          </cell>
          <cell r="L2" t="str">
            <v>SE</v>
          </cell>
          <cell r="N2" t="str">
            <v>SE</v>
          </cell>
          <cell r="O2">
            <v>9.75E-3</v>
          </cell>
          <cell r="P2">
            <v>6.4999999999999997E-3</v>
          </cell>
          <cell r="Q2">
            <v>5.1999999999999998E-3</v>
          </cell>
          <cell r="R2">
            <v>4.1999999999999997E-3</v>
          </cell>
          <cell r="S2">
            <v>3.3999999999999998E-3</v>
          </cell>
          <cell r="T2">
            <v>5.1999999999999998E-3</v>
          </cell>
          <cell r="U2">
            <v>4.1999999999999997E-3</v>
          </cell>
          <cell r="V2">
            <v>3.3999999999999998E-3</v>
          </cell>
        </row>
        <row r="3">
          <cell r="K3" t="str">
            <v>Alaska</v>
          </cell>
          <cell r="L3" t="str">
            <v>PC</v>
          </cell>
          <cell r="N3" t="str">
            <v>PC</v>
          </cell>
          <cell r="O3">
            <v>1.3500000000000002E-2</v>
          </cell>
          <cell r="P3">
            <v>9.0000000000000011E-3</v>
          </cell>
          <cell r="Q3">
            <v>7.1999999999999998E-3</v>
          </cell>
          <cell r="R3">
            <v>5.7999999999999996E-3</v>
          </cell>
          <cell r="S3">
            <v>4.5999999999999999E-3</v>
          </cell>
          <cell r="T3">
            <v>7.1999999999999998E-3</v>
          </cell>
          <cell r="U3">
            <v>5.7999999999999996E-3</v>
          </cell>
          <cell r="V3">
            <v>4.5999999999999999E-3</v>
          </cell>
        </row>
        <row r="4">
          <cell r="K4" t="str">
            <v>Arizona</v>
          </cell>
          <cell r="L4" t="str">
            <v>SW</v>
          </cell>
          <cell r="N4" t="str">
            <v>SW</v>
          </cell>
          <cell r="O4">
            <v>1.0499999999999999E-2</v>
          </cell>
          <cell r="P4">
            <v>6.9999999999999993E-3</v>
          </cell>
          <cell r="Q4">
            <v>5.5999999999999999E-3</v>
          </cell>
          <cell r="R4">
            <v>4.4999999999999997E-3</v>
          </cell>
          <cell r="S4">
            <v>3.5999999999999999E-3</v>
          </cell>
          <cell r="T4">
            <v>5.5999999999999999E-3</v>
          </cell>
          <cell r="U4">
            <v>4.4999999999999997E-3</v>
          </cell>
          <cell r="V4">
            <v>3.5999999999999999E-3</v>
          </cell>
        </row>
        <row r="5">
          <cell r="K5" t="str">
            <v>Arkansas</v>
          </cell>
          <cell r="L5" t="str">
            <v>SE</v>
          </cell>
          <cell r="N5" t="str">
            <v>MT</v>
          </cell>
          <cell r="O5">
            <v>9.0000000000000011E-3</v>
          </cell>
          <cell r="P5">
            <v>6.0000000000000001E-3</v>
          </cell>
          <cell r="Q5">
            <v>4.7999999999999996E-3</v>
          </cell>
          <cell r="R5">
            <v>3.8E-3</v>
          </cell>
          <cell r="S5">
            <v>3.0000000000000001E-3</v>
          </cell>
          <cell r="T5">
            <v>4.7999999999999996E-3</v>
          </cell>
          <cell r="U5">
            <v>3.8E-3</v>
          </cell>
          <cell r="V5">
            <v>3.0000000000000001E-3</v>
          </cell>
        </row>
        <row r="6">
          <cell r="K6" t="str">
            <v>California</v>
          </cell>
          <cell r="L6" t="str">
            <v>PC</v>
          </cell>
          <cell r="N6" t="str">
            <v>MA</v>
          </cell>
          <cell r="O6">
            <v>1.4249999999999999E-2</v>
          </cell>
          <cell r="P6">
            <v>9.4999999999999998E-3</v>
          </cell>
          <cell r="Q6">
            <v>7.6E-3</v>
          </cell>
          <cell r="R6">
            <v>6.1000000000000004E-3</v>
          </cell>
          <cell r="S6">
            <v>4.8999999999999998E-3</v>
          </cell>
          <cell r="T6">
            <v>7.6E-3</v>
          </cell>
          <cell r="U6">
            <v>6.1000000000000004E-3</v>
          </cell>
          <cell r="V6">
            <v>4.8999999999999998E-3</v>
          </cell>
        </row>
        <row r="7">
          <cell r="K7" t="str">
            <v>Colorado</v>
          </cell>
          <cell r="L7" t="str">
            <v>MT</v>
          </cell>
          <cell r="N7" t="str">
            <v>MW</v>
          </cell>
          <cell r="O7">
            <v>1.0800000000000001E-2</v>
          </cell>
          <cell r="P7">
            <v>7.1999999999999998E-3</v>
          </cell>
          <cell r="Q7">
            <v>5.7999999999999996E-3</v>
          </cell>
          <cell r="R7">
            <v>4.5999999999999999E-3</v>
          </cell>
          <cell r="S7">
            <v>3.7000000000000002E-3</v>
          </cell>
          <cell r="T7">
            <v>5.7999999999999996E-3</v>
          </cell>
          <cell r="U7">
            <v>4.5999999999999999E-3</v>
          </cell>
          <cell r="V7">
            <v>3.7000000000000002E-3</v>
          </cell>
        </row>
        <row r="8">
          <cell r="K8" t="str">
            <v>Connecticut</v>
          </cell>
          <cell r="L8" t="str">
            <v>NE</v>
          </cell>
          <cell r="N8" t="str">
            <v>NE</v>
          </cell>
          <cell r="O8">
            <v>1.2E-2</v>
          </cell>
          <cell r="P8">
            <v>8.0000000000000002E-3</v>
          </cell>
          <cell r="Q8">
            <v>6.4000000000000003E-3</v>
          </cell>
          <cell r="R8">
            <v>5.1000000000000004E-3</v>
          </cell>
          <cell r="S8">
            <v>4.1000000000000003E-3</v>
          </cell>
          <cell r="T8">
            <v>6.4000000000000003E-3</v>
          </cell>
          <cell r="U8">
            <v>5.1000000000000004E-3</v>
          </cell>
          <cell r="V8">
            <v>4.1000000000000003E-3</v>
          </cell>
        </row>
        <row r="9">
          <cell r="K9" t="str">
            <v>Delaware</v>
          </cell>
          <cell r="L9" t="str">
            <v>MA</v>
          </cell>
        </row>
        <row r="10">
          <cell r="K10" t="str">
            <v>District of Columbia</v>
          </cell>
          <cell r="L10" t="str">
            <v>MA</v>
          </cell>
        </row>
        <row r="11">
          <cell r="K11" t="str">
            <v>Florida</v>
          </cell>
          <cell r="L11" t="str">
            <v>SE</v>
          </cell>
        </row>
        <row r="12">
          <cell r="K12" t="str">
            <v>Georgia</v>
          </cell>
          <cell r="L12" t="str">
            <v>SE</v>
          </cell>
        </row>
        <row r="13">
          <cell r="K13" t="str">
            <v>Hawaii</v>
          </cell>
          <cell r="L13" t="str">
            <v>PC</v>
          </cell>
        </row>
        <row r="14">
          <cell r="K14" t="str">
            <v>Idaho</v>
          </cell>
          <cell r="L14" t="str">
            <v>MT</v>
          </cell>
        </row>
        <row r="15">
          <cell r="K15" t="str">
            <v>Illinois</v>
          </cell>
          <cell r="L15" t="str">
            <v>MW</v>
          </cell>
        </row>
        <row r="16">
          <cell r="K16" t="str">
            <v>Indiana</v>
          </cell>
          <cell r="L16" t="str">
            <v>MW</v>
          </cell>
        </row>
        <row r="17">
          <cell r="K17" t="str">
            <v>Iowa</v>
          </cell>
          <cell r="L17" t="str">
            <v>MW</v>
          </cell>
        </row>
        <row r="18">
          <cell r="K18" t="str">
            <v>Kansas</v>
          </cell>
          <cell r="L18" t="str">
            <v>MW</v>
          </cell>
        </row>
        <row r="19">
          <cell r="K19" t="str">
            <v>Kentucky</v>
          </cell>
          <cell r="L19" t="str">
            <v>SE</v>
          </cell>
        </row>
        <row r="20">
          <cell r="K20" t="str">
            <v>Louisiana</v>
          </cell>
          <cell r="L20" t="str">
            <v>SE</v>
          </cell>
        </row>
        <row r="21">
          <cell r="K21" t="str">
            <v>Maine</v>
          </cell>
          <cell r="L21" t="str">
            <v>NE</v>
          </cell>
        </row>
        <row r="22">
          <cell r="K22" t="str">
            <v>Maryland</v>
          </cell>
          <cell r="L22" t="str">
            <v>MA</v>
          </cell>
        </row>
        <row r="23">
          <cell r="K23" t="str">
            <v>Massachusetts</v>
          </cell>
          <cell r="L23" t="str">
            <v>NE</v>
          </cell>
        </row>
        <row r="24">
          <cell r="K24" t="str">
            <v>Michigan</v>
          </cell>
          <cell r="L24" t="str">
            <v>MW</v>
          </cell>
        </row>
        <row r="25">
          <cell r="K25" t="str">
            <v>Minnesota</v>
          </cell>
          <cell r="L25" t="str">
            <v>MW</v>
          </cell>
        </row>
        <row r="26">
          <cell r="K26" t="str">
            <v>Mississippi</v>
          </cell>
          <cell r="L26" t="str">
            <v>SE</v>
          </cell>
        </row>
        <row r="27">
          <cell r="K27" t="str">
            <v>Missouri</v>
          </cell>
          <cell r="L27" t="str">
            <v>MW</v>
          </cell>
        </row>
        <row r="28">
          <cell r="K28" t="str">
            <v>Montana</v>
          </cell>
          <cell r="L28" t="str">
            <v>MT</v>
          </cell>
        </row>
        <row r="29">
          <cell r="K29" t="str">
            <v>Nebraska</v>
          </cell>
          <cell r="L29" t="str">
            <v>MW</v>
          </cell>
        </row>
        <row r="30">
          <cell r="K30" t="str">
            <v>Nevada</v>
          </cell>
          <cell r="L30" t="str">
            <v>MT</v>
          </cell>
        </row>
        <row r="31">
          <cell r="K31" t="str">
            <v>New Hampshire</v>
          </cell>
          <cell r="L31" t="str">
            <v>NE</v>
          </cell>
        </row>
        <row r="32">
          <cell r="K32" t="str">
            <v>New Jersey</v>
          </cell>
          <cell r="L32" t="str">
            <v>MA</v>
          </cell>
        </row>
        <row r="33">
          <cell r="K33" t="str">
            <v>New Mexico</v>
          </cell>
          <cell r="L33" t="str">
            <v>SW</v>
          </cell>
        </row>
        <row r="34">
          <cell r="K34" t="str">
            <v>New York</v>
          </cell>
          <cell r="L34" t="str">
            <v>MA</v>
          </cell>
        </row>
        <row r="35">
          <cell r="K35" t="str">
            <v>North Carolina</v>
          </cell>
          <cell r="L35" t="str">
            <v>SE</v>
          </cell>
        </row>
        <row r="36">
          <cell r="K36" t="str">
            <v>North Dakota</v>
          </cell>
          <cell r="L36" t="str">
            <v>MW</v>
          </cell>
        </row>
        <row r="37">
          <cell r="K37" t="str">
            <v>Ohio</v>
          </cell>
          <cell r="L37" t="str">
            <v>MW</v>
          </cell>
        </row>
        <row r="38">
          <cell r="K38" t="str">
            <v>Oklahoma</v>
          </cell>
          <cell r="L38" t="str">
            <v>SW</v>
          </cell>
        </row>
        <row r="39">
          <cell r="K39" t="str">
            <v>Oregon</v>
          </cell>
          <cell r="L39" t="str">
            <v>PC</v>
          </cell>
        </row>
        <row r="40">
          <cell r="K40" t="str">
            <v>Pennsylvania</v>
          </cell>
          <cell r="L40" t="str">
            <v>MA</v>
          </cell>
        </row>
        <row r="41">
          <cell r="K41" t="str">
            <v>Rhode Island</v>
          </cell>
          <cell r="L41" t="str">
            <v>NE</v>
          </cell>
        </row>
        <row r="42">
          <cell r="K42" t="str">
            <v>South Carolina</v>
          </cell>
          <cell r="L42" t="str">
            <v>SE</v>
          </cell>
        </row>
        <row r="43">
          <cell r="K43" t="str">
            <v>South Dakota</v>
          </cell>
          <cell r="L43" t="str">
            <v>MW</v>
          </cell>
        </row>
        <row r="44">
          <cell r="K44" t="str">
            <v>Tennessee</v>
          </cell>
          <cell r="L44" t="str">
            <v>SE</v>
          </cell>
        </row>
        <row r="45">
          <cell r="K45" t="str">
            <v>Texas</v>
          </cell>
          <cell r="L45" t="str">
            <v>SW</v>
          </cell>
        </row>
        <row r="46">
          <cell r="K46" t="str">
            <v>Utah</v>
          </cell>
          <cell r="L46" t="str">
            <v>MT</v>
          </cell>
        </row>
        <row r="47">
          <cell r="K47" t="str">
            <v>Vermont</v>
          </cell>
          <cell r="L47" t="str">
            <v>NE</v>
          </cell>
        </row>
        <row r="48">
          <cell r="K48" t="str">
            <v>Virginia</v>
          </cell>
          <cell r="L48" t="str">
            <v>MA</v>
          </cell>
        </row>
        <row r="49">
          <cell r="K49" t="str">
            <v>Washington</v>
          </cell>
          <cell r="L49" t="str">
            <v>PC</v>
          </cell>
        </row>
        <row r="50">
          <cell r="K50" t="str">
            <v>West Virginia</v>
          </cell>
          <cell r="L50" t="str">
            <v>MA</v>
          </cell>
        </row>
        <row r="51">
          <cell r="K51" t="str">
            <v>Wisconsin</v>
          </cell>
          <cell r="L51" t="str">
            <v>MW</v>
          </cell>
        </row>
        <row r="52">
          <cell r="K52" t="str">
            <v>Wyoming</v>
          </cell>
          <cell r="L52" t="str">
            <v>MT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ow r="2">
          <cell r="A2" t="str">
            <v>Excellent</v>
          </cell>
          <cell r="B2">
            <v>99</v>
          </cell>
        </row>
        <row r="3">
          <cell r="A3" t="str">
            <v>Very Good</v>
          </cell>
          <cell r="B3">
            <v>92</v>
          </cell>
        </row>
        <row r="4">
          <cell r="A4" t="str">
            <v>Good</v>
          </cell>
          <cell r="B4">
            <v>85</v>
          </cell>
        </row>
        <row r="5">
          <cell r="A5" t="str">
            <v>Satisfactory</v>
          </cell>
          <cell r="B5">
            <v>78</v>
          </cell>
        </row>
        <row r="6">
          <cell r="A6" t="str">
            <v>Fair</v>
          </cell>
          <cell r="B6">
            <v>71</v>
          </cell>
        </row>
        <row r="7">
          <cell r="A7" t="str">
            <v>Poor</v>
          </cell>
          <cell r="B7">
            <v>65</v>
          </cell>
        </row>
        <row r="8">
          <cell r="A8" t="str">
            <v>Fail</v>
          </cell>
          <cell r="B8">
            <v>50</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queryTables/queryTable1.xml><?xml version="1.0" encoding="utf-8"?>
<queryTable xmlns="http://schemas.openxmlformats.org/spreadsheetml/2006/main" name="Excel-Formula-Error.html#NAME_Error_1" preserveFormatting="0"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image" Target="../media/image19.jpeg"/></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image" Target="../media/image19.jpeg"/></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image" Target="../media/image19.jpeg"/></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image" Target="../media/image19.jpeg"/></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6.xml.rels><?xml version="1.0" encoding="UTF-8" standalone="yes"?>
<Relationships xmlns="http://schemas.openxmlformats.org/package/2006/relationships"><Relationship Id="rId1" Type="http://schemas.openxmlformats.org/officeDocument/2006/relationships/image" Target="../media/image19.jpeg"/></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image" Target="../media/image19.jpeg"/></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image" Target="../media/image19.jpeg"/></Relationships>
</file>

<file path=xl/worksheets/_rels/sheet43.xml.rels><?xml version="1.0" encoding="UTF-8" standalone="yes"?>
<Relationships xmlns="http://schemas.openxmlformats.org/package/2006/relationships"><Relationship Id="rId1" Type="http://schemas.openxmlformats.org/officeDocument/2006/relationships/image" Target="../media/image19.jpeg"/></Relationships>
</file>

<file path=xl/worksheets/_rels/sheet44.xml.rels><?xml version="1.0" encoding="UTF-8" standalone="yes"?>
<Relationships xmlns="http://schemas.openxmlformats.org/package/2006/relationships"><Relationship Id="rId1" Type="http://schemas.openxmlformats.org/officeDocument/2006/relationships/image" Target="../media/image19.jpeg"/></Relationships>
</file>

<file path=xl/worksheets/_rels/sheet46.xml.rels><?xml version="1.0" encoding="UTF-8" standalone="yes"?>
<Relationships xmlns="http://schemas.openxmlformats.org/package/2006/relationships"><Relationship Id="rId1" Type="http://schemas.openxmlformats.org/officeDocument/2006/relationships/image" Target="../media/image19.jpeg"/></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hyperlink" Target="http://www.excelfunctions.net/Excel-Formula-Error.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K687"/>
  <sheetViews>
    <sheetView zoomScale="130" zoomScaleNormal="130" zoomScaleSheetLayoutView="100" workbookViewId="0">
      <selection activeCell="G2" activeCellId="1" sqref="B2:B9 G2:G9"/>
    </sheetView>
  </sheetViews>
  <sheetFormatPr defaultColWidth="19.85546875" defaultRowHeight="12.75" x14ac:dyDescent="0.2"/>
  <cols>
    <col min="1" max="1" width="11.140625" style="405" bestFit="1" customWidth="1"/>
    <col min="2" max="2" width="23.85546875" style="141" bestFit="1" customWidth="1"/>
    <col min="3" max="3" width="8.5703125" style="141" bestFit="1" customWidth="1"/>
    <col min="4" max="4" width="8.42578125" style="141" bestFit="1" customWidth="1"/>
    <col min="5" max="5" width="5.28515625" style="404" bestFit="1" customWidth="1"/>
    <col min="6" max="6" width="7.42578125" style="141" bestFit="1" customWidth="1"/>
    <col min="7" max="7" width="7.5703125" style="406" bestFit="1" customWidth="1"/>
    <col min="8" max="8" width="8.140625" style="407" customWidth="1"/>
    <col min="9" max="9" width="17.85546875" style="141" customWidth="1"/>
    <col min="10" max="10" width="16.85546875" style="141" customWidth="1"/>
    <col min="11" max="11" width="9.28515625" style="141" customWidth="1"/>
    <col min="12" max="16384" width="19.85546875" style="141"/>
  </cols>
  <sheetData>
    <row r="1" spans="1:11" x14ac:dyDescent="0.2">
      <c r="A1" s="394" t="s">
        <v>779</v>
      </c>
      <c r="B1" s="395" t="s">
        <v>780</v>
      </c>
      <c r="C1" s="395" t="s">
        <v>470</v>
      </c>
      <c r="D1" s="396" t="s">
        <v>472</v>
      </c>
      <c r="E1" s="396" t="s">
        <v>471</v>
      </c>
      <c r="F1" s="395" t="s">
        <v>781</v>
      </c>
      <c r="G1" s="397" t="s">
        <v>782</v>
      </c>
      <c r="H1" s="141"/>
    </row>
    <row r="2" spans="1:11" x14ac:dyDescent="0.2">
      <c r="A2" s="398">
        <v>339488599</v>
      </c>
      <c r="B2" s="141" t="s">
        <v>783</v>
      </c>
      <c r="C2" s="141" t="s">
        <v>217</v>
      </c>
      <c r="D2" s="399">
        <v>36094</v>
      </c>
      <c r="E2" s="130">
        <f t="shared" ref="E2:E65" ca="1" si="0">DATEDIF(D2,TODAY(),"Y")</f>
        <v>16</v>
      </c>
      <c r="F2" s="400"/>
      <c r="G2" s="401">
        <v>60070</v>
      </c>
      <c r="H2" s="402"/>
      <c r="K2" s="141" t="s">
        <v>784</v>
      </c>
    </row>
    <row r="3" spans="1:11" x14ac:dyDescent="0.2">
      <c r="A3" s="398">
        <v>443926890</v>
      </c>
      <c r="B3" s="141" t="s">
        <v>785</v>
      </c>
      <c r="C3" s="141" t="s">
        <v>222</v>
      </c>
      <c r="D3" s="399">
        <v>36374</v>
      </c>
      <c r="E3" s="130">
        <f t="shared" ca="1" si="0"/>
        <v>15</v>
      </c>
      <c r="F3" s="400" t="s">
        <v>786</v>
      </c>
      <c r="G3" s="401">
        <v>42800</v>
      </c>
      <c r="H3" s="402"/>
      <c r="K3" s="141" t="s">
        <v>787</v>
      </c>
    </row>
    <row r="4" spans="1:11" x14ac:dyDescent="0.2">
      <c r="A4" s="398">
        <v>377194926</v>
      </c>
      <c r="B4" s="141" t="s">
        <v>788</v>
      </c>
      <c r="C4" s="141" t="s">
        <v>222</v>
      </c>
      <c r="D4" s="403">
        <v>39293</v>
      </c>
      <c r="E4" s="130">
        <f t="shared" ca="1" si="0"/>
        <v>7</v>
      </c>
      <c r="F4" s="400" t="s">
        <v>135</v>
      </c>
      <c r="G4" s="401">
        <v>44260</v>
      </c>
      <c r="H4" s="402"/>
      <c r="K4" s="141" t="s">
        <v>789</v>
      </c>
    </row>
    <row r="5" spans="1:11" x14ac:dyDescent="0.2">
      <c r="A5" s="398">
        <v>948195711</v>
      </c>
      <c r="B5" s="141" t="s">
        <v>790</v>
      </c>
      <c r="C5" s="141" t="s">
        <v>217</v>
      </c>
      <c r="D5" s="399">
        <v>37107</v>
      </c>
      <c r="E5" s="130">
        <f t="shared" ca="1" si="0"/>
        <v>13</v>
      </c>
      <c r="F5" s="400"/>
      <c r="G5" s="401">
        <v>42540</v>
      </c>
      <c r="H5" s="402"/>
      <c r="K5" s="141" t="s">
        <v>791</v>
      </c>
    </row>
    <row r="6" spans="1:11" x14ac:dyDescent="0.2">
      <c r="A6" s="398">
        <v>894030119</v>
      </c>
      <c r="B6" s="141" t="s">
        <v>788</v>
      </c>
      <c r="C6" s="141" t="s">
        <v>222</v>
      </c>
      <c r="D6" s="399">
        <v>35758</v>
      </c>
      <c r="E6" s="130">
        <f t="shared" ca="1" si="0"/>
        <v>17</v>
      </c>
      <c r="F6" s="400" t="s">
        <v>792</v>
      </c>
      <c r="G6" s="401">
        <v>66010</v>
      </c>
      <c r="H6" s="402"/>
      <c r="K6" s="141" t="s">
        <v>789</v>
      </c>
    </row>
    <row r="7" spans="1:11" x14ac:dyDescent="0.2">
      <c r="A7" s="398">
        <v>174483231</v>
      </c>
      <c r="B7" s="141" t="s">
        <v>793</v>
      </c>
      <c r="C7" s="141" t="s">
        <v>222</v>
      </c>
      <c r="D7" s="399">
        <v>31876</v>
      </c>
      <c r="E7" s="130">
        <f t="shared" ca="1" si="0"/>
        <v>27</v>
      </c>
      <c r="F7" s="400" t="s">
        <v>794</v>
      </c>
      <c r="G7" s="401">
        <v>40940</v>
      </c>
      <c r="H7" s="402"/>
      <c r="I7" s="246" t="s">
        <v>2</v>
      </c>
      <c r="J7" s="246"/>
      <c r="K7" s="246"/>
    </row>
    <row r="8" spans="1:11" x14ac:dyDescent="0.2">
      <c r="A8" s="398">
        <v>869524136</v>
      </c>
      <c r="B8" s="141" t="s">
        <v>795</v>
      </c>
      <c r="C8" s="141" t="s">
        <v>222</v>
      </c>
      <c r="D8" s="399">
        <v>34029</v>
      </c>
      <c r="E8" s="130">
        <f t="shared" ca="1" si="0"/>
        <v>21</v>
      </c>
      <c r="F8" s="400" t="s">
        <v>786</v>
      </c>
      <c r="G8" s="401">
        <v>43410</v>
      </c>
      <c r="H8" s="402"/>
      <c r="I8" s="246"/>
      <c r="J8" s="246"/>
      <c r="K8" s="246"/>
    </row>
    <row r="9" spans="1:11" x14ac:dyDescent="0.2">
      <c r="A9" s="398">
        <v>548704405</v>
      </c>
      <c r="B9" s="141" t="s">
        <v>796</v>
      </c>
      <c r="C9" s="141" t="s">
        <v>217</v>
      </c>
      <c r="D9" s="399">
        <v>35096</v>
      </c>
      <c r="E9" s="130">
        <f t="shared" ca="1" si="0"/>
        <v>19</v>
      </c>
      <c r="F9" s="400"/>
      <c r="G9" s="401">
        <v>60800</v>
      </c>
      <c r="H9" s="402"/>
      <c r="K9" s="141" t="s">
        <v>791</v>
      </c>
    </row>
    <row r="10" spans="1:11" x14ac:dyDescent="0.2">
      <c r="A10" s="398">
        <v>213584397</v>
      </c>
      <c r="B10" s="141" t="s">
        <v>788</v>
      </c>
      <c r="C10" s="141" t="s">
        <v>222</v>
      </c>
      <c r="D10" s="399">
        <v>36021</v>
      </c>
      <c r="E10" s="130">
        <f t="shared" ca="1" si="0"/>
        <v>16</v>
      </c>
      <c r="F10" s="400" t="s">
        <v>786</v>
      </c>
      <c r="G10" s="401">
        <v>62750</v>
      </c>
      <c r="H10" s="402"/>
      <c r="K10" s="141" t="s">
        <v>789</v>
      </c>
    </row>
    <row r="11" spans="1:11" x14ac:dyDescent="0.2">
      <c r="A11" s="398">
        <v>965916299</v>
      </c>
      <c r="B11" s="141" t="s">
        <v>783</v>
      </c>
      <c r="C11" s="141" t="s">
        <v>222</v>
      </c>
      <c r="D11" s="399">
        <v>34383</v>
      </c>
      <c r="E11" s="130">
        <f t="shared" ca="1" si="0"/>
        <v>21</v>
      </c>
      <c r="F11" s="400" t="s">
        <v>792</v>
      </c>
      <c r="G11" s="401">
        <v>24340</v>
      </c>
      <c r="H11" s="402"/>
      <c r="K11" s="141" t="s">
        <v>787</v>
      </c>
    </row>
    <row r="12" spans="1:11" x14ac:dyDescent="0.2">
      <c r="A12" s="398">
        <v>436693732</v>
      </c>
      <c r="B12" s="141" t="s">
        <v>797</v>
      </c>
      <c r="C12" s="141" t="s">
        <v>222</v>
      </c>
      <c r="D12" s="399">
        <v>35866</v>
      </c>
      <c r="E12" s="130">
        <f t="shared" ca="1" si="0"/>
        <v>16</v>
      </c>
      <c r="F12" s="400" t="s">
        <v>135</v>
      </c>
      <c r="G12" s="401">
        <v>62790</v>
      </c>
      <c r="H12" s="402"/>
      <c r="K12" s="141" t="s">
        <v>784</v>
      </c>
    </row>
    <row r="13" spans="1:11" x14ac:dyDescent="0.2">
      <c r="A13" s="398">
        <v>828395582</v>
      </c>
      <c r="B13" s="141" t="s">
        <v>783</v>
      </c>
      <c r="C13" s="141" t="s">
        <v>222</v>
      </c>
      <c r="D13" s="399">
        <v>32263</v>
      </c>
      <c r="E13" s="130">
        <f t="shared" ca="1" si="0"/>
        <v>26</v>
      </c>
      <c r="F13" s="400" t="s">
        <v>28</v>
      </c>
      <c r="G13" s="401">
        <v>71680</v>
      </c>
      <c r="H13" s="402"/>
      <c r="K13" s="141" t="s">
        <v>789</v>
      </c>
    </row>
    <row r="14" spans="1:11" x14ac:dyDescent="0.2">
      <c r="A14" s="398">
        <v>277423593</v>
      </c>
      <c r="B14" s="141" t="s">
        <v>798</v>
      </c>
      <c r="C14" s="141" t="s">
        <v>234</v>
      </c>
      <c r="D14" s="399">
        <v>32081</v>
      </c>
      <c r="E14" s="130">
        <f t="shared" ca="1" si="0"/>
        <v>27</v>
      </c>
      <c r="F14" s="400" t="s">
        <v>786</v>
      </c>
      <c r="G14" s="401">
        <v>13455</v>
      </c>
      <c r="H14" s="402"/>
      <c r="K14" s="141" t="s">
        <v>784</v>
      </c>
    </row>
    <row r="15" spans="1:11" x14ac:dyDescent="0.2">
      <c r="A15" s="398">
        <v>662247915</v>
      </c>
      <c r="B15" s="141" t="s">
        <v>799</v>
      </c>
      <c r="C15" s="141" t="s">
        <v>222</v>
      </c>
      <c r="D15" s="399">
        <v>35630</v>
      </c>
      <c r="E15" s="130">
        <f t="shared" ca="1" si="0"/>
        <v>17</v>
      </c>
      <c r="F15" s="400" t="s">
        <v>794</v>
      </c>
      <c r="G15" s="401">
        <v>48990</v>
      </c>
      <c r="H15" s="402"/>
      <c r="K15" s="141" t="s">
        <v>791</v>
      </c>
    </row>
    <row r="16" spans="1:11" x14ac:dyDescent="0.2">
      <c r="A16" s="398">
        <v>763182349</v>
      </c>
      <c r="B16" s="141" t="s">
        <v>798</v>
      </c>
      <c r="C16" s="141" t="s">
        <v>217</v>
      </c>
      <c r="D16" s="399">
        <v>32816</v>
      </c>
      <c r="E16" s="130">
        <f t="shared" ca="1" si="0"/>
        <v>25</v>
      </c>
      <c r="F16" s="400"/>
      <c r="G16" s="401">
        <v>75550</v>
      </c>
      <c r="H16" s="402"/>
      <c r="K16" s="141" t="s">
        <v>784</v>
      </c>
    </row>
    <row r="17" spans="1:11" x14ac:dyDescent="0.2">
      <c r="A17" s="398">
        <v>737152868</v>
      </c>
      <c r="B17" s="141" t="s">
        <v>783</v>
      </c>
      <c r="C17" s="141" t="s">
        <v>222</v>
      </c>
      <c r="D17" s="399">
        <v>35363</v>
      </c>
      <c r="E17" s="130">
        <f t="shared" ca="1" si="0"/>
        <v>18</v>
      </c>
      <c r="F17" s="400" t="s">
        <v>28</v>
      </c>
      <c r="G17" s="401">
        <v>48330</v>
      </c>
      <c r="H17" s="402"/>
      <c r="K17" s="141" t="s">
        <v>787</v>
      </c>
    </row>
    <row r="18" spans="1:11" x14ac:dyDescent="0.2">
      <c r="A18" s="398">
        <v>850210766</v>
      </c>
      <c r="B18" s="141" t="s">
        <v>800</v>
      </c>
      <c r="C18" s="141" t="s">
        <v>222</v>
      </c>
      <c r="D18" s="399">
        <v>37277</v>
      </c>
      <c r="E18" s="130">
        <f t="shared" ca="1" si="0"/>
        <v>13</v>
      </c>
      <c r="F18" s="400" t="s">
        <v>794</v>
      </c>
      <c r="G18" s="401">
        <v>47350</v>
      </c>
      <c r="H18" s="402"/>
    </row>
    <row r="19" spans="1:11" x14ac:dyDescent="0.2">
      <c r="A19" s="398">
        <v>469591073</v>
      </c>
      <c r="B19" s="141" t="s">
        <v>801</v>
      </c>
      <c r="C19" s="141" t="s">
        <v>222</v>
      </c>
      <c r="D19" s="399">
        <v>35803</v>
      </c>
      <c r="E19" s="130">
        <f t="shared" ca="1" si="0"/>
        <v>17</v>
      </c>
      <c r="F19" s="400" t="s">
        <v>135</v>
      </c>
      <c r="G19" s="401">
        <v>61150</v>
      </c>
      <c r="H19" s="402"/>
    </row>
    <row r="20" spans="1:11" x14ac:dyDescent="0.2">
      <c r="A20" s="398">
        <v>121688720</v>
      </c>
      <c r="B20" s="141" t="s">
        <v>802</v>
      </c>
      <c r="C20" s="141" t="s">
        <v>217</v>
      </c>
      <c r="D20" s="399">
        <v>34257</v>
      </c>
      <c r="E20" s="130">
        <f t="shared" ca="1" si="0"/>
        <v>21</v>
      </c>
      <c r="F20" s="400"/>
      <c r="G20" s="401">
        <v>44820</v>
      </c>
      <c r="H20" s="402"/>
    </row>
    <row r="21" spans="1:11" x14ac:dyDescent="0.2">
      <c r="A21" s="398">
        <v>317844971</v>
      </c>
      <c r="B21" s="141" t="s">
        <v>788</v>
      </c>
      <c r="C21" s="141" t="s">
        <v>217</v>
      </c>
      <c r="D21" s="399">
        <v>34617</v>
      </c>
      <c r="E21" s="130">
        <f t="shared" ca="1" si="0"/>
        <v>20</v>
      </c>
      <c r="F21" s="400"/>
      <c r="G21" s="401">
        <v>76910</v>
      </c>
      <c r="H21" s="402"/>
    </row>
    <row r="22" spans="1:11" x14ac:dyDescent="0.2">
      <c r="A22" s="398">
        <v>356242235</v>
      </c>
      <c r="B22" s="141" t="s">
        <v>788</v>
      </c>
      <c r="C22" s="141" t="s">
        <v>234</v>
      </c>
      <c r="D22" s="399">
        <v>35294</v>
      </c>
      <c r="E22" s="130">
        <f t="shared" ca="1" si="0"/>
        <v>18</v>
      </c>
      <c r="F22" s="400" t="s">
        <v>786</v>
      </c>
      <c r="G22" s="401">
        <v>46710</v>
      </c>
      <c r="H22" s="402"/>
    </row>
    <row r="23" spans="1:11" x14ac:dyDescent="0.2">
      <c r="A23" s="398">
        <v>405297884</v>
      </c>
      <c r="B23" s="141" t="s">
        <v>803</v>
      </c>
      <c r="C23" s="141" t="s">
        <v>222</v>
      </c>
      <c r="D23" s="399">
        <v>31761</v>
      </c>
      <c r="E23" s="130">
        <f t="shared" ca="1" si="0"/>
        <v>28</v>
      </c>
      <c r="F23" s="400" t="s">
        <v>786</v>
      </c>
      <c r="G23" s="401">
        <v>69060</v>
      </c>
      <c r="H23" s="402"/>
    </row>
    <row r="24" spans="1:11" x14ac:dyDescent="0.2">
      <c r="A24" s="398">
        <v>287476507</v>
      </c>
      <c r="B24" s="141" t="s">
        <v>798</v>
      </c>
      <c r="C24" s="141" t="s">
        <v>234</v>
      </c>
      <c r="D24" s="399">
        <v>32695</v>
      </c>
      <c r="E24" s="130">
        <f t="shared" ca="1" si="0"/>
        <v>25</v>
      </c>
      <c r="F24" s="400" t="s">
        <v>794</v>
      </c>
      <c r="G24" s="401">
        <v>19935</v>
      </c>
      <c r="H24" s="402"/>
    </row>
    <row r="25" spans="1:11" x14ac:dyDescent="0.2">
      <c r="A25" s="398">
        <v>248820119</v>
      </c>
      <c r="B25" s="141" t="s">
        <v>795</v>
      </c>
      <c r="C25" s="141" t="s">
        <v>222</v>
      </c>
      <c r="D25" s="399">
        <v>34593</v>
      </c>
      <c r="E25" s="130">
        <f t="shared" ca="1" si="0"/>
        <v>20</v>
      </c>
      <c r="F25" s="400" t="s">
        <v>794</v>
      </c>
      <c r="G25" s="401">
        <v>68520</v>
      </c>
      <c r="H25" s="402"/>
    </row>
    <row r="26" spans="1:11" x14ac:dyDescent="0.2">
      <c r="A26" s="398">
        <v>396727504</v>
      </c>
      <c r="B26" s="141" t="s">
        <v>788</v>
      </c>
      <c r="C26" s="141" t="s">
        <v>217</v>
      </c>
      <c r="D26" s="399">
        <v>35290</v>
      </c>
      <c r="E26" s="130">
        <f t="shared" ca="1" si="0"/>
        <v>18</v>
      </c>
      <c r="F26" s="400"/>
      <c r="G26" s="401">
        <v>41840</v>
      </c>
      <c r="H26" s="402"/>
    </row>
    <row r="27" spans="1:11" x14ac:dyDescent="0.2">
      <c r="A27" s="398">
        <v>880747384</v>
      </c>
      <c r="B27" s="141" t="s">
        <v>783</v>
      </c>
      <c r="C27" s="141" t="s">
        <v>222</v>
      </c>
      <c r="D27" s="399">
        <v>32216</v>
      </c>
      <c r="E27" s="130">
        <f t="shared" ca="1" si="0"/>
        <v>26</v>
      </c>
      <c r="F27" s="400" t="s">
        <v>135</v>
      </c>
      <c r="G27" s="401">
        <v>79400</v>
      </c>
      <c r="H27" s="402"/>
    </row>
    <row r="28" spans="1:11" x14ac:dyDescent="0.2">
      <c r="A28" s="398">
        <v>121173068</v>
      </c>
      <c r="B28" s="141" t="s">
        <v>798</v>
      </c>
      <c r="C28" s="141" t="s">
        <v>222</v>
      </c>
      <c r="D28" s="399">
        <v>39258</v>
      </c>
      <c r="E28" s="130">
        <f t="shared" ca="1" si="0"/>
        <v>7</v>
      </c>
      <c r="F28" s="400" t="s">
        <v>794</v>
      </c>
      <c r="G28" s="401">
        <v>46390</v>
      </c>
      <c r="H28" s="402"/>
    </row>
    <row r="29" spans="1:11" s="404" customFormat="1" x14ac:dyDescent="0.2">
      <c r="A29" s="398">
        <v>357081517</v>
      </c>
      <c r="B29" s="141" t="s">
        <v>799</v>
      </c>
      <c r="C29" s="141" t="s">
        <v>234</v>
      </c>
      <c r="D29" s="399">
        <v>35061</v>
      </c>
      <c r="E29" s="130">
        <f t="shared" ca="1" si="0"/>
        <v>19</v>
      </c>
      <c r="F29" s="400" t="s">
        <v>786</v>
      </c>
      <c r="G29" s="401">
        <v>26790</v>
      </c>
      <c r="H29" s="402"/>
    </row>
    <row r="30" spans="1:11" s="404" customFormat="1" x14ac:dyDescent="0.2">
      <c r="A30" s="398">
        <v>557568959</v>
      </c>
      <c r="B30" s="141" t="s">
        <v>804</v>
      </c>
      <c r="C30" s="141" t="s">
        <v>217</v>
      </c>
      <c r="D30" s="399">
        <v>34137</v>
      </c>
      <c r="E30" s="130">
        <f t="shared" ca="1" si="0"/>
        <v>21</v>
      </c>
      <c r="F30" s="400"/>
      <c r="G30" s="401">
        <v>54190</v>
      </c>
      <c r="H30" s="402"/>
    </row>
    <row r="31" spans="1:11" s="404" customFormat="1" x14ac:dyDescent="0.2">
      <c r="A31" s="398">
        <v>159117255</v>
      </c>
      <c r="B31" s="141" t="s">
        <v>788</v>
      </c>
      <c r="C31" s="141" t="s">
        <v>217</v>
      </c>
      <c r="D31" s="399">
        <v>38520</v>
      </c>
      <c r="E31" s="130">
        <f t="shared" ca="1" si="0"/>
        <v>9</v>
      </c>
      <c r="F31" s="400"/>
      <c r="G31" s="401">
        <v>78520</v>
      </c>
      <c r="H31" s="402"/>
    </row>
    <row r="32" spans="1:11" s="404" customFormat="1" x14ac:dyDescent="0.2">
      <c r="A32" s="398">
        <v>719165738</v>
      </c>
      <c r="B32" s="141" t="s">
        <v>795</v>
      </c>
      <c r="C32" s="141" t="s">
        <v>217</v>
      </c>
      <c r="D32" s="399">
        <v>39158</v>
      </c>
      <c r="E32" s="130">
        <f t="shared" ca="1" si="0"/>
        <v>7</v>
      </c>
      <c r="F32" s="400"/>
      <c r="G32" s="401">
        <v>39440</v>
      </c>
      <c r="H32" s="402"/>
    </row>
    <row r="33" spans="1:8" s="404" customFormat="1" x14ac:dyDescent="0.2">
      <c r="A33" s="398">
        <v>963000861</v>
      </c>
      <c r="B33" s="141" t="s">
        <v>783</v>
      </c>
      <c r="C33" s="141" t="s">
        <v>217</v>
      </c>
      <c r="D33" s="399">
        <v>33836</v>
      </c>
      <c r="E33" s="130">
        <f t="shared" ca="1" si="0"/>
        <v>22</v>
      </c>
      <c r="F33" s="400"/>
      <c r="G33" s="401">
        <v>73190</v>
      </c>
      <c r="H33" s="402"/>
    </row>
    <row r="34" spans="1:8" s="404" customFormat="1" x14ac:dyDescent="0.2">
      <c r="A34" s="398">
        <v>474999228</v>
      </c>
      <c r="B34" s="141" t="s">
        <v>797</v>
      </c>
      <c r="C34" s="141" t="s">
        <v>217</v>
      </c>
      <c r="D34" s="399">
        <v>34777</v>
      </c>
      <c r="E34" s="130">
        <f t="shared" ca="1" si="0"/>
        <v>19</v>
      </c>
      <c r="F34" s="400"/>
      <c r="G34" s="401">
        <v>76930</v>
      </c>
      <c r="H34" s="402"/>
    </row>
    <row r="35" spans="1:8" s="404" customFormat="1" x14ac:dyDescent="0.2">
      <c r="A35" s="398">
        <v>393051351</v>
      </c>
      <c r="B35" s="141" t="s">
        <v>805</v>
      </c>
      <c r="C35" s="141" t="s">
        <v>234</v>
      </c>
      <c r="D35" s="399">
        <v>33876</v>
      </c>
      <c r="E35" s="130">
        <f t="shared" ca="1" si="0"/>
        <v>22</v>
      </c>
      <c r="F35" s="400" t="s">
        <v>28</v>
      </c>
      <c r="G35" s="401">
        <v>32835</v>
      </c>
      <c r="H35" s="402"/>
    </row>
    <row r="36" spans="1:8" s="404" customFormat="1" x14ac:dyDescent="0.2">
      <c r="A36" s="398">
        <v>722630791</v>
      </c>
      <c r="B36" s="141" t="s">
        <v>788</v>
      </c>
      <c r="C36" s="141" t="s">
        <v>255</v>
      </c>
      <c r="D36" s="399">
        <v>34672</v>
      </c>
      <c r="E36" s="130">
        <f t="shared" ca="1" si="0"/>
        <v>20</v>
      </c>
      <c r="F36" s="400"/>
      <c r="G36" s="401">
        <v>8904</v>
      </c>
      <c r="H36" s="402"/>
    </row>
    <row r="37" spans="1:8" s="404" customFormat="1" x14ac:dyDescent="0.2">
      <c r="A37" s="398">
        <v>625531462</v>
      </c>
      <c r="B37" s="141" t="s">
        <v>805</v>
      </c>
      <c r="C37" s="141" t="s">
        <v>222</v>
      </c>
      <c r="D37" s="399">
        <v>35978</v>
      </c>
      <c r="E37" s="130">
        <f t="shared" ca="1" si="0"/>
        <v>16</v>
      </c>
      <c r="F37" s="400" t="s">
        <v>794</v>
      </c>
      <c r="G37" s="401">
        <v>42480</v>
      </c>
      <c r="H37" s="402"/>
    </row>
    <row r="38" spans="1:8" s="404" customFormat="1" x14ac:dyDescent="0.2">
      <c r="A38" s="398">
        <v>221364716</v>
      </c>
      <c r="B38" s="141" t="s">
        <v>804</v>
      </c>
      <c r="C38" s="141" t="s">
        <v>222</v>
      </c>
      <c r="D38" s="399">
        <v>35588</v>
      </c>
      <c r="E38" s="130">
        <f t="shared" ca="1" si="0"/>
        <v>17</v>
      </c>
      <c r="F38" s="400" t="s">
        <v>794</v>
      </c>
      <c r="G38" s="401">
        <v>71820</v>
      </c>
      <c r="H38" s="402"/>
    </row>
    <row r="39" spans="1:8" s="404" customFormat="1" x14ac:dyDescent="0.2">
      <c r="A39" s="398">
        <v>967826310</v>
      </c>
      <c r="B39" s="141" t="s">
        <v>793</v>
      </c>
      <c r="C39" s="141" t="s">
        <v>222</v>
      </c>
      <c r="D39" s="399">
        <v>32010</v>
      </c>
      <c r="E39" s="130">
        <f t="shared" ca="1" si="0"/>
        <v>27</v>
      </c>
      <c r="F39" s="400" t="s">
        <v>28</v>
      </c>
      <c r="G39" s="401">
        <v>35320</v>
      </c>
      <c r="H39" s="402"/>
    </row>
    <row r="40" spans="1:8" s="404" customFormat="1" x14ac:dyDescent="0.2">
      <c r="A40" s="398">
        <v>580960042</v>
      </c>
      <c r="B40" s="141" t="s">
        <v>797</v>
      </c>
      <c r="C40" s="141" t="s">
        <v>217</v>
      </c>
      <c r="D40" s="399">
        <v>37730</v>
      </c>
      <c r="E40" s="130">
        <f t="shared" ca="1" si="0"/>
        <v>11</v>
      </c>
      <c r="F40" s="400"/>
      <c r="G40" s="401">
        <v>62150</v>
      </c>
      <c r="H40" s="402"/>
    </row>
    <row r="41" spans="1:8" s="404" customFormat="1" x14ac:dyDescent="0.2">
      <c r="A41" s="398">
        <v>863161920</v>
      </c>
      <c r="B41" s="141" t="s">
        <v>801</v>
      </c>
      <c r="C41" s="141" t="s">
        <v>222</v>
      </c>
      <c r="D41" s="399">
        <v>34767</v>
      </c>
      <c r="E41" s="130">
        <f t="shared" ca="1" si="0"/>
        <v>19</v>
      </c>
      <c r="F41" s="400" t="s">
        <v>786</v>
      </c>
      <c r="G41" s="401">
        <v>50110</v>
      </c>
      <c r="H41" s="402"/>
    </row>
    <row r="42" spans="1:8" s="404" customFormat="1" x14ac:dyDescent="0.2">
      <c r="A42" s="398">
        <v>433314045</v>
      </c>
      <c r="B42" s="141" t="s">
        <v>783</v>
      </c>
      <c r="C42" s="141" t="s">
        <v>217</v>
      </c>
      <c r="D42" s="399">
        <v>32328</v>
      </c>
      <c r="E42" s="130">
        <f t="shared" ca="1" si="0"/>
        <v>26</v>
      </c>
      <c r="F42" s="400"/>
      <c r="G42" s="401">
        <v>47590</v>
      </c>
      <c r="H42" s="402"/>
    </row>
    <row r="43" spans="1:8" s="404" customFormat="1" x14ac:dyDescent="0.2">
      <c r="A43" s="398">
        <v>177332873</v>
      </c>
      <c r="B43" s="141" t="s">
        <v>788</v>
      </c>
      <c r="C43" s="141" t="s">
        <v>222</v>
      </c>
      <c r="D43" s="399">
        <v>35103</v>
      </c>
      <c r="E43" s="130">
        <f t="shared" ca="1" si="0"/>
        <v>19</v>
      </c>
      <c r="F43" s="400" t="s">
        <v>794</v>
      </c>
      <c r="G43" s="401">
        <v>40060</v>
      </c>
      <c r="H43" s="402"/>
    </row>
    <row r="44" spans="1:8" s="404" customFormat="1" x14ac:dyDescent="0.2">
      <c r="A44" s="398">
        <v>279097202</v>
      </c>
      <c r="B44" s="141" t="s">
        <v>799</v>
      </c>
      <c r="C44" s="141" t="s">
        <v>222</v>
      </c>
      <c r="D44" s="399">
        <v>31937</v>
      </c>
      <c r="E44" s="130">
        <f t="shared" ca="1" si="0"/>
        <v>27</v>
      </c>
      <c r="F44" s="400" t="s">
        <v>794</v>
      </c>
      <c r="G44" s="401">
        <v>62740</v>
      </c>
      <c r="H44" s="402"/>
    </row>
    <row r="45" spans="1:8" s="404" customFormat="1" x14ac:dyDescent="0.2">
      <c r="A45" s="398">
        <v>518009092</v>
      </c>
      <c r="B45" s="141" t="s">
        <v>796</v>
      </c>
      <c r="C45" s="141" t="s">
        <v>255</v>
      </c>
      <c r="D45" s="399">
        <v>34559</v>
      </c>
      <c r="E45" s="130">
        <f t="shared" ca="1" si="0"/>
        <v>20</v>
      </c>
      <c r="F45" s="400"/>
      <c r="G45" s="401">
        <v>17912</v>
      </c>
      <c r="H45" s="402"/>
    </row>
    <row r="46" spans="1:8" s="404" customFormat="1" x14ac:dyDescent="0.2">
      <c r="A46" s="398">
        <v>323701315</v>
      </c>
      <c r="B46" s="141" t="s">
        <v>796</v>
      </c>
      <c r="C46" s="141" t="s">
        <v>222</v>
      </c>
      <c r="D46" s="399">
        <v>39271</v>
      </c>
      <c r="E46" s="130">
        <f t="shared" ca="1" si="0"/>
        <v>7</v>
      </c>
      <c r="F46" s="400" t="s">
        <v>135</v>
      </c>
      <c r="G46" s="401">
        <v>80260</v>
      </c>
      <c r="H46" s="402"/>
    </row>
    <row r="47" spans="1:8" s="404" customFormat="1" x14ac:dyDescent="0.2">
      <c r="A47" s="398">
        <v>546159785</v>
      </c>
      <c r="B47" s="141" t="s">
        <v>783</v>
      </c>
      <c r="C47" s="141" t="s">
        <v>222</v>
      </c>
      <c r="D47" s="399">
        <v>37113</v>
      </c>
      <c r="E47" s="130">
        <f t="shared" ca="1" si="0"/>
        <v>13</v>
      </c>
      <c r="F47" s="400" t="s">
        <v>28</v>
      </c>
      <c r="G47" s="401">
        <v>61330</v>
      </c>
      <c r="H47" s="402"/>
    </row>
    <row r="48" spans="1:8" s="404" customFormat="1" x14ac:dyDescent="0.2">
      <c r="A48" s="398">
        <v>366740174</v>
      </c>
      <c r="B48" s="141" t="s">
        <v>788</v>
      </c>
      <c r="C48" s="141" t="s">
        <v>255</v>
      </c>
      <c r="D48" s="399">
        <v>32855</v>
      </c>
      <c r="E48" s="130">
        <f t="shared" ca="1" si="0"/>
        <v>25</v>
      </c>
      <c r="F48" s="400"/>
      <c r="G48" s="401">
        <v>30416</v>
      </c>
      <c r="H48" s="402"/>
    </row>
    <row r="49" spans="1:8" s="404" customFormat="1" x14ac:dyDescent="0.2">
      <c r="A49" s="398">
        <v>425634540</v>
      </c>
      <c r="B49" s="141" t="s">
        <v>788</v>
      </c>
      <c r="C49" s="141" t="s">
        <v>222</v>
      </c>
      <c r="D49" s="399">
        <v>38865</v>
      </c>
      <c r="E49" s="130">
        <f t="shared" ca="1" si="0"/>
        <v>8</v>
      </c>
      <c r="F49" s="400" t="s">
        <v>135</v>
      </c>
      <c r="G49" s="401">
        <v>34690</v>
      </c>
      <c r="H49" s="402"/>
    </row>
    <row r="50" spans="1:8" s="404" customFormat="1" x14ac:dyDescent="0.2">
      <c r="A50" s="398">
        <v>592519945</v>
      </c>
      <c r="B50" s="141" t="s">
        <v>783</v>
      </c>
      <c r="C50" s="141" t="s">
        <v>222</v>
      </c>
      <c r="D50" s="399">
        <v>38136</v>
      </c>
      <c r="E50" s="130">
        <f t="shared" ca="1" si="0"/>
        <v>10</v>
      </c>
      <c r="F50" s="400" t="s">
        <v>794</v>
      </c>
      <c r="G50" s="401">
        <v>44650</v>
      </c>
      <c r="H50" s="402"/>
    </row>
    <row r="51" spans="1:8" s="404" customFormat="1" x14ac:dyDescent="0.2">
      <c r="A51" s="398">
        <v>494754997</v>
      </c>
      <c r="B51" s="141" t="s">
        <v>783</v>
      </c>
      <c r="C51" s="141" t="s">
        <v>217</v>
      </c>
      <c r="D51" s="399">
        <v>33416</v>
      </c>
      <c r="E51" s="130">
        <f t="shared" ca="1" si="0"/>
        <v>23</v>
      </c>
      <c r="F51" s="400"/>
      <c r="G51" s="401">
        <v>33120</v>
      </c>
      <c r="H51" s="402"/>
    </row>
    <row r="52" spans="1:8" s="404" customFormat="1" x14ac:dyDescent="0.2">
      <c r="A52" s="398">
        <v>372693786</v>
      </c>
      <c r="B52" s="141" t="s">
        <v>799</v>
      </c>
      <c r="C52" s="141" t="s">
        <v>234</v>
      </c>
      <c r="D52" s="399">
        <v>35828</v>
      </c>
      <c r="E52" s="130">
        <f t="shared" ca="1" si="0"/>
        <v>17</v>
      </c>
      <c r="F52" s="400" t="s">
        <v>792</v>
      </c>
      <c r="G52" s="401">
        <v>31110</v>
      </c>
      <c r="H52" s="402"/>
    </row>
    <row r="53" spans="1:8" s="404" customFormat="1" x14ac:dyDescent="0.2">
      <c r="A53" s="398">
        <v>733358713</v>
      </c>
      <c r="B53" s="141" t="s">
        <v>798</v>
      </c>
      <c r="C53" s="141" t="s">
        <v>217</v>
      </c>
      <c r="D53" s="399">
        <v>34028</v>
      </c>
      <c r="E53" s="130">
        <f t="shared" ca="1" si="0"/>
        <v>22</v>
      </c>
      <c r="F53" s="400"/>
      <c r="G53" s="401">
        <v>87830</v>
      </c>
      <c r="H53" s="402"/>
    </row>
    <row r="54" spans="1:8" s="404" customFormat="1" x14ac:dyDescent="0.2">
      <c r="A54" s="398">
        <v>862698919</v>
      </c>
      <c r="B54" s="141" t="s">
        <v>798</v>
      </c>
      <c r="C54" s="141" t="s">
        <v>222</v>
      </c>
      <c r="D54" s="399">
        <v>37018</v>
      </c>
      <c r="E54" s="130">
        <f t="shared" ca="1" si="0"/>
        <v>13</v>
      </c>
      <c r="F54" s="400" t="s">
        <v>792</v>
      </c>
      <c r="G54" s="401">
        <v>48280</v>
      </c>
      <c r="H54" s="402"/>
    </row>
    <row r="55" spans="1:8" s="404" customFormat="1" x14ac:dyDescent="0.2">
      <c r="A55" s="398">
        <v>967035612</v>
      </c>
      <c r="B55" s="141" t="s">
        <v>783</v>
      </c>
      <c r="C55" s="141" t="s">
        <v>222</v>
      </c>
      <c r="D55" s="399">
        <v>32839</v>
      </c>
      <c r="E55" s="130">
        <f t="shared" ca="1" si="0"/>
        <v>25</v>
      </c>
      <c r="F55" s="400" t="s">
        <v>28</v>
      </c>
      <c r="G55" s="401">
        <v>63440</v>
      </c>
      <c r="H55" s="402"/>
    </row>
    <row r="56" spans="1:8" s="404" customFormat="1" x14ac:dyDescent="0.2">
      <c r="A56" s="398">
        <v>592709648</v>
      </c>
      <c r="B56" s="141" t="s">
        <v>798</v>
      </c>
      <c r="C56" s="141" t="s">
        <v>217</v>
      </c>
      <c r="D56" s="399">
        <v>35755</v>
      </c>
      <c r="E56" s="130">
        <f t="shared" ca="1" si="0"/>
        <v>17</v>
      </c>
      <c r="F56" s="400"/>
      <c r="G56" s="401">
        <v>77136</v>
      </c>
      <c r="H56" s="402"/>
    </row>
    <row r="57" spans="1:8" s="404" customFormat="1" x14ac:dyDescent="0.2">
      <c r="A57" s="398">
        <v>272714784</v>
      </c>
      <c r="B57" s="141" t="s">
        <v>795</v>
      </c>
      <c r="C57" s="141" t="s">
        <v>255</v>
      </c>
      <c r="D57" s="399">
        <v>36401</v>
      </c>
      <c r="E57" s="130">
        <f t="shared" ca="1" si="0"/>
        <v>15</v>
      </c>
      <c r="F57" s="400"/>
      <c r="G57" s="401">
        <v>21648</v>
      </c>
      <c r="H57" s="402"/>
    </row>
    <row r="58" spans="1:8" s="404" customFormat="1" x14ac:dyDescent="0.2">
      <c r="A58" s="398">
        <v>528258211</v>
      </c>
      <c r="B58" s="141" t="s">
        <v>783</v>
      </c>
      <c r="C58" s="141" t="s">
        <v>222</v>
      </c>
      <c r="D58" s="399">
        <v>31818</v>
      </c>
      <c r="E58" s="130">
        <f t="shared" ca="1" si="0"/>
        <v>28</v>
      </c>
      <c r="F58" s="400" t="s">
        <v>135</v>
      </c>
      <c r="G58" s="401">
        <v>46110</v>
      </c>
      <c r="H58" s="402"/>
    </row>
    <row r="59" spans="1:8" s="404" customFormat="1" x14ac:dyDescent="0.2">
      <c r="A59" s="398">
        <v>332289257</v>
      </c>
      <c r="B59" s="141" t="s">
        <v>788</v>
      </c>
      <c r="C59" s="141" t="s">
        <v>217</v>
      </c>
      <c r="D59" s="399">
        <v>34682</v>
      </c>
      <c r="E59" s="130">
        <f t="shared" ca="1" si="0"/>
        <v>20</v>
      </c>
      <c r="F59" s="400"/>
      <c r="G59" s="401">
        <v>68260</v>
      </c>
      <c r="H59" s="402"/>
    </row>
    <row r="60" spans="1:8" s="404" customFormat="1" x14ac:dyDescent="0.2">
      <c r="A60" s="398">
        <v>980960186</v>
      </c>
      <c r="B60" s="141" t="s">
        <v>799</v>
      </c>
      <c r="C60" s="141" t="s">
        <v>234</v>
      </c>
      <c r="D60" s="399">
        <v>37788</v>
      </c>
      <c r="E60" s="130">
        <f t="shared" ca="1" si="0"/>
        <v>11</v>
      </c>
      <c r="F60" s="400" t="s">
        <v>786</v>
      </c>
      <c r="G60" s="401">
        <v>47705</v>
      </c>
      <c r="H60" s="402"/>
    </row>
    <row r="61" spans="1:8" s="404" customFormat="1" x14ac:dyDescent="0.2">
      <c r="A61" s="398">
        <v>978092408</v>
      </c>
      <c r="B61" s="141" t="s">
        <v>806</v>
      </c>
      <c r="C61" s="141" t="s">
        <v>217</v>
      </c>
      <c r="D61" s="399">
        <v>33215</v>
      </c>
      <c r="E61" s="130">
        <f t="shared" ca="1" si="0"/>
        <v>24</v>
      </c>
      <c r="F61" s="400"/>
      <c r="G61" s="401">
        <v>64720</v>
      </c>
      <c r="H61" s="402"/>
    </row>
    <row r="62" spans="1:8" s="404" customFormat="1" x14ac:dyDescent="0.2">
      <c r="A62" s="398">
        <v>685953695</v>
      </c>
      <c r="B62" s="141" t="s">
        <v>801</v>
      </c>
      <c r="C62" s="141" t="s">
        <v>222</v>
      </c>
      <c r="D62" s="399">
        <v>32513</v>
      </c>
      <c r="E62" s="130">
        <f t="shared" ca="1" si="0"/>
        <v>26</v>
      </c>
      <c r="F62" s="400" t="s">
        <v>786</v>
      </c>
      <c r="G62" s="401">
        <v>82760</v>
      </c>
      <c r="H62" s="402"/>
    </row>
    <row r="63" spans="1:8" s="404" customFormat="1" x14ac:dyDescent="0.2">
      <c r="A63" s="398">
        <v>923123594</v>
      </c>
      <c r="B63" s="141" t="s">
        <v>788</v>
      </c>
      <c r="C63" s="141" t="s">
        <v>222</v>
      </c>
      <c r="D63" s="399">
        <v>34888</v>
      </c>
      <c r="E63" s="130">
        <f t="shared" ca="1" si="0"/>
        <v>19</v>
      </c>
      <c r="F63" s="400" t="s">
        <v>28</v>
      </c>
      <c r="G63" s="401">
        <v>81400</v>
      </c>
      <c r="H63" s="402"/>
    </row>
    <row r="64" spans="1:8" s="404" customFormat="1" x14ac:dyDescent="0.2">
      <c r="A64" s="398">
        <v>254201611</v>
      </c>
      <c r="B64" s="141" t="s">
        <v>799</v>
      </c>
      <c r="C64" s="141" t="s">
        <v>222</v>
      </c>
      <c r="D64" s="399">
        <v>32724</v>
      </c>
      <c r="E64" s="130">
        <f t="shared" ca="1" si="0"/>
        <v>25</v>
      </c>
      <c r="F64" s="400" t="s">
        <v>135</v>
      </c>
      <c r="G64" s="401">
        <v>45180</v>
      </c>
      <c r="H64" s="402"/>
    </row>
    <row r="65" spans="1:8" s="404" customFormat="1" x14ac:dyDescent="0.2">
      <c r="A65" s="398">
        <v>971128623</v>
      </c>
      <c r="B65" s="141" t="s">
        <v>798</v>
      </c>
      <c r="C65" s="141" t="s">
        <v>217</v>
      </c>
      <c r="D65" s="399">
        <v>35831</v>
      </c>
      <c r="E65" s="130">
        <f t="shared" ca="1" si="0"/>
        <v>17</v>
      </c>
      <c r="F65" s="400"/>
      <c r="G65" s="401">
        <v>25530</v>
      </c>
      <c r="H65" s="402"/>
    </row>
    <row r="66" spans="1:8" s="404" customFormat="1" x14ac:dyDescent="0.2">
      <c r="A66" s="398">
        <v>720538680</v>
      </c>
      <c r="B66" s="141" t="s">
        <v>788</v>
      </c>
      <c r="C66" s="141" t="s">
        <v>222</v>
      </c>
      <c r="D66" s="399">
        <v>33173</v>
      </c>
      <c r="E66" s="130">
        <f t="shared" ref="E66:E129" ca="1" si="1">DATEDIF(D66,TODAY(),"Y")</f>
        <v>24</v>
      </c>
      <c r="F66" s="400" t="s">
        <v>794</v>
      </c>
      <c r="G66" s="401">
        <v>81010</v>
      </c>
      <c r="H66" s="402"/>
    </row>
    <row r="67" spans="1:8" x14ac:dyDescent="0.2">
      <c r="A67" s="398">
        <v>808012612</v>
      </c>
      <c r="B67" s="141" t="s">
        <v>783</v>
      </c>
      <c r="C67" s="141" t="s">
        <v>217</v>
      </c>
      <c r="D67" s="399">
        <v>32348</v>
      </c>
      <c r="E67" s="130">
        <f t="shared" ca="1" si="1"/>
        <v>26</v>
      </c>
      <c r="F67" s="400"/>
      <c r="G67" s="401">
        <v>60550</v>
      </c>
      <c r="H67" s="402"/>
    </row>
    <row r="68" spans="1:8" x14ac:dyDescent="0.2">
      <c r="A68" s="398">
        <v>764375259</v>
      </c>
      <c r="B68" s="141" t="s">
        <v>807</v>
      </c>
      <c r="C68" s="141" t="s">
        <v>222</v>
      </c>
      <c r="D68" s="399">
        <v>36741</v>
      </c>
      <c r="E68" s="130">
        <f t="shared" ca="1" si="1"/>
        <v>14</v>
      </c>
      <c r="F68" s="400" t="s">
        <v>794</v>
      </c>
      <c r="G68" s="401">
        <v>30350</v>
      </c>
      <c r="H68" s="402"/>
    </row>
    <row r="69" spans="1:8" x14ac:dyDescent="0.2">
      <c r="A69" s="398">
        <v>822974734</v>
      </c>
      <c r="B69" s="141" t="s">
        <v>797</v>
      </c>
      <c r="C69" s="141" t="s">
        <v>255</v>
      </c>
      <c r="D69" s="399">
        <v>35177</v>
      </c>
      <c r="E69" s="130">
        <f t="shared" ca="1" si="1"/>
        <v>18</v>
      </c>
      <c r="F69" s="400"/>
      <c r="G69" s="401">
        <v>33056</v>
      </c>
      <c r="H69" s="402"/>
    </row>
    <row r="70" spans="1:8" x14ac:dyDescent="0.2">
      <c r="A70" s="398">
        <v>477110649</v>
      </c>
      <c r="B70" s="141" t="s">
        <v>808</v>
      </c>
      <c r="C70" s="141" t="s">
        <v>222</v>
      </c>
      <c r="D70" s="399">
        <v>35733</v>
      </c>
      <c r="E70" s="130">
        <f t="shared" ca="1" si="1"/>
        <v>17</v>
      </c>
      <c r="F70" s="400" t="s">
        <v>792</v>
      </c>
      <c r="G70" s="401">
        <v>45150</v>
      </c>
      <c r="H70" s="402"/>
    </row>
    <row r="71" spans="1:8" x14ac:dyDescent="0.2">
      <c r="A71" s="398">
        <v>407299017</v>
      </c>
      <c r="B71" s="141" t="s">
        <v>805</v>
      </c>
      <c r="C71" s="141" t="s">
        <v>255</v>
      </c>
      <c r="D71" s="399">
        <v>38583</v>
      </c>
      <c r="E71" s="130">
        <f t="shared" ca="1" si="1"/>
        <v>9</v>
      </c>
      <c r="F71" s="400"/>
      <c r="G71" s="401">
        <v>15744</v>
      </c>
      <c r="H71" s="402"/>
    </row>
    <row r="72" spans="1:8" x14ac:dyDescent="0.2">
      <c r="A72" s="398">
        <v>272036635</v>
      </c>
      <c r="B72" s="141" t="s">
        <v>809</v>
      </c>
      <c r="C72" s="141" t="s">
        <v>222</v>
      </c>
      <c r="D72" s="399">
        <v>36573</v>
      </c>
      <c r="E72" s="130">
        <f t="shared" ca="1" si="1"/>
        <v>15</v>
      </c>
      <c r="F72" s="400" t="s">
        <v>794</v>
      </c>
      <c r="G72" s="401">
        <v>86530</v>
      </c>
      <c r="H72" s="402"/>
    </row>
    <row r="73" spans="1:8" x14ac:dyDescent="0.2">
      <c r="A73" s="398">
        <v>462995574</v>
      </c>
      <c r="B73" s="141" t="s">
        <v>788</v>
      </c>
      <c r="C73" s="141" t="s">
        <v>222</v>
      </c>
      <c r="D73" s="399">
        <v>34791</v>
      </c>
      <c r="E73" s="130">
        <f t="shared" ca="1" si="1"/>
        <v>19</v>
      </c>
      <c r="F73" s="400" t="s">
        <v>794</v>
      </c>
      <c r="G73" s="401">
        <v>88240</v>
      </c>
      <c r="H73" s="402"/>
    </row>
    <row r="74" spans="1:8" x14ac:dyDescent="0.2">
      <c r="A74" s="398">
        <v>566726453</v>
      </c>
      <c r="B74" s="141" t="s">
        <v>788</v>
      </c>
      <c r="C74" s="141" t="s">
        <v>222</v>
      </c>
      <c r="D74" s="399">
        <v>33710</v>
      </c>
      <c r="E74" s="130">
        <f t="shared" ca="1" si="1"/>
        <v>22</v>
      </c>
      <c r="F74" s="400" t="s">
        <v>792</v>
      </c>
      <c r="G74" s="401">
        <v>38940</v>
      </c>
      <c r="H74" s="402"/>
    </row>
    <row r="75" spans="1:8" x14ac:dyDescent="0.2">
      <c r="A75" s="398">
        <v>876777922</v>
      </c>
      <c r="B75" s="141" t="s">
        <v>788</v>
      </c>
      <c r="C75" s="141" t="s">
        <v>217</v>
      </c>
      <c r="D75" s="403">
        <v>39139</v>
      </c>
      <c r="E75" s="130">
        <f t="shared" ca="1" si="1"/>
        <v>8</v>
      </c>
      <c r="F75" s="400"/>
      <c r="G75" s="401">
        <v>88840</v>
      </c>
      <c r="H75" s="402"/>
    </row>
    <row r="76" spans="1:8" x14ac:dyDescent="0.2">
      <c r="A76" s="398">
        <v>682907379</v>
      </c>
      <c r="B76" s="141" t="s">
        <v>788</v>
      </c>
      <c r="C76" s="141" t="s">
        <v>222</v>
      </c>
      <c r="D76" s="399">
        <v>34001</v>
      </c>
      <c r="E76" s="130">
        <f t="shared" ca="1" si="1"/>
        <v>22</v>
      </c>
      <c r="F76" s="400" t="s">
        <v>135</v>
      </c>
      <c r="G76" s="401">
        <v>39520</v>
      </c>
      <c r="H76" s="402"/>
    </row>
    <row r="77" spans="1:8" x14ac:dyDescent="0.2">
      <c r="A77" s="398">
        <v>627678686</v>
      </c>
      <c r="B77" s="141" t="s">
        <v>797</v>
      </c>
      <c r="C77" s="141" t="s">
        <v>217</v>
      </c>
      <c r="D77" s="399">
        <v>34195</v>
      </c>
      <c r="E77" s="130">
        <f t="shared" ca="1" si="1"/>
        <v>21</v>
      </c>
      <c r="F77" s="400"/>
      <c r="G77" s="401">
        <v>74740</v>
      </c>
      <c r="H77" s="402"/>
    </row>
    <row r="78" spans="1:8" x14ac:dyDescent="0.2">
      <c r="A78" s="398">
        <v>567266382</v>
      </c>
      <c r="B78" s="141" t="s">
        <v>799</v>
      </c>
      <c r="C78" s="141" t="s">
        <v>222</v>
      </c>
      <c r="D78" s="399">
        <v>34806</v>
      </c>
      <c r="E78" s="130">
        <f t="shared" ca="1" si="1"/>
        <v>19</v>
      </c>
      <c r="F78" s="400" t="s">
        <v>28</v>
      </c>
      <c r="G78" s="401">
        <v>49770</v>
      </c>
      <c r="H78" s="402"/>
    </row>
    <row r="79" spans="1:8" x14ac:dyDescent="0.2">
      <c r="A79" s="398">
        <v>969216994</v>
      </c>
      <c r="B79" s="141" t="s">
        <v>788</v>
      </c>
      <c r="C79" s="141" t="s">
        <v>217</v>
      </c>
      <c r="D79" s="399">
        <v>34973</v>
      </c>
      <c r="E79" s="130">
        <f t="shared" ca="1" si="1"/>
        <v>19</v>
      </c>
      <c r="F79" s="400"/>
      <c r="G79" s="401">
        <v>25130</v>
      </c>
      <c r="H79" s="402"/>
    </row>
    <row r="80" spans="1:8" x14ac:dyDescent="0.2">
      <c r="A80" s="398">
        <v>283476654</v>
      </c>
      <c r="B80" s="141" t="s">
        <v>798</v>
      </c>
      <c r="C80" s="141" t="s">
        <v>222</v>
      </c>
      <c r="D80" s="399">
        <v>32371</v>
      </c>
      <c r="E80" s="130">
        <f t="shared" ca="1" si="1"/>
        <v>26</v>
      </c>
      <c r="F80" s="400" t="s">
        <v>792</v>
      </c>
      <c r="G80" s="401">
        <v>46550</v>
      </c>
      <c r="H80" s="402"/>
    </row>
    <row r="81" spans="1:8" x14ac:dyDescent="0.2">
      <c r="A81" s="398">
        <v>466400098</v>
      </c>
      <c r="B81" s="141" t="s">
        <v>799</v>
      </c>
      <c r="C81" s="141" t="s">
        <v>217</v>
      </c>
      <c r="D81" s="399">
        <v>32744</v>
      </c>
      <c r="E81" s="130">
        <f t="shared" ca="1" si="1"/>
        <v>25</v>
      </c>
      <c r="F81" s="400"/>
      <c r="G81" s="401">
        <v>29000</v>
      </c>
      <c r="H81" s="402"/>
    </row>
    <row r="82" spans="1:8" x14ac:dyDescent="0.2">
      <c r="A82" s="398">
        <v>858800513</v>
      </c>
      <c r="B82" s="141" t="s">
        <v>788</v>
      </c>
      <c r="C82" s="141" t="s">
        <v>222</v>
      </c>
      <c r="D82" s="399">
        <v>38002</v>
      </c>
      <c r="E82" s="130">
        <f t="shared" ca="1" si="1"/>
        <v>11</v>
      </c>
      <c r="F82" s="400" t="s">
        <v>792</v>
      </c>
      <c r="G82" s="401">
        <v>71030</v>
      </c>
      <c r="H82" s="402"/>
    </row>
    <row r="83" spans="1:8" s="404" customFormat="1" x14ac:dyDescent="0.2">
      <c r="A83" s="398">
        <v>619465100</v>
      </c>
      <c r="B83" s="141" t="s">
        <v>795</v>
      </c>
      <c r="C83" s="141" t="s">
        <v>222</v>
      </c>
      <c r="D83" s="399">
        <v>37606</v>
      </c>
      <c r="E83" s="130">
        <f t="shared" ca="1" si="1"/>
        <v>12</v>
      </c>
      <c r="F83" s="400" t="s">
        <v>792</v>
      </c>
      <c r="G83" s="401">
        <v>27560</v>
      </c>
      <c r="H83" s="402"/>
    </row>
    <row r="84" spans="1:8" s="404" customFormat="1" x14ac:dyDescent="0.2">
      <c r="A84" s="398">
        <v>292993080</v>
      </c>
      <c r="B84" s="141" t="s">
        <v>788</v>
      </c>
      <c r="C84" s="141" t="s">
        <v>222</v>
      </c>
      <c r="D84" s="399">
        <v>38145</v>
      </c>
      <c r="E84" s="130">
        <f t="shared" ca="1" si="1"/>
        <v>10</v>
      </c>
      <c r="F84" s="400" t="s">
        <v>786</v>
      </c>
      <c r="G84" s="401">
        <v>59420</v>
      </c>
      <c r="H84" s="402"/>
    </row>
    <row r="85" spans="1:8" s="404" customFormat="1" x14ac:dyDescent="0.2">
      <c r="A85" s="398">
        <v>895408697</v>
      </c>
      <c r="B85" s="141" t="s">
        <v>799</v>
      </c>
      <c r="C85" s="141" t="s">
        <v>222</v>
      </c>
      <c r="D85" s="399">
        <v>37847</v>
      </c>
      <c r="E85" s="130">
        <f t="shared" ca="1" si="1"/>
        <v>11</v>
      </c>
      <c r="F85" s="400" t="s">
        <v>786</v>
      </c>
      <c r="G85" s="401">
        <v>47610</v>
      </c>
      <c r="H85" s="402"/>
    </row>
    <row r="86" spans="1:8" s="404" customFormat="1" x14ac:dyDescent="0.2">
      <c r="A86" s="398">
        <v>581823751</v>
      </c>
      <c r="B86" s="141" t="s">
        <v>801</v>
      </c>
      <c r="C86" s="141" t="s">
        <v>217</v>
      </c>
      <c r="D86" s="399">
        <v>36357</v>
      </c>
      <c r="E86" s="130">
        <f t="shared" ca="1" si="1"/>
        <v>15</v>
      </c>
      <c r="F86" s="400"/>
      <c r="G86" s="401">
        <v>73390</v>
      </c>
      <c r="H86" s="402"/>
    </row>
    <row r="87" spans="1:8" s="404" customFormat="1" x14ac:dyDescent="0.2">
      <c r="A87" s="398">
        <v>157257652</v>
      </c>
      <c r="B87" s="141" t="s">
        <v>799</v>
      </c>
      <c r="C87" s="141" t="s">
        <v>217</v>
      </c>
      <c r="D87" s="399">
        <v>35393</v>
      </c>
      <c r="E87" s="130">
        <f t="shared" ca="1" si="1"/>
        <v>18</v>
      </c>
      <c r="F87" s="400"/>
      <c r="G87" s="401">
        <v>50200</v>
      </c>
      <c r="H87" s="402"/>
    </row>
    <row r="88" spans="1:8" s="404" customFormat="1" x14ac:dyDescent="0.2">
      <c r="A88" s="398">
        <v>355985853</v>
      </c>
      <c r="B88" s="141" t="s">
        <v>799</v>
      </c>
      <c r="C88" s="141" t="s">
        <v>222</v>
      </c>
      <c r="D88" s="399">
        <v>34987</v>
      </c>
      <c r="E88" s="130">
        <f t="shared" ca="1" si="1"/>
        <v>19</v>
      </c>
      <c r="F88" s="400" t="s">
        <v>794</v>
      </c>
      <c r="G88" s="401">
        <v>46030</v>
      </c>
      <c r="H88" s="402"/>
    </row>
    <row r="89" spans="1:8" s="404" customFormat="1" x14ac:dyDescent="0.2">
      <c r="A89" s="398">
        <v>990843236</v>
      </c>
      <c r="B89" s="141" t="s">
        <v>783</v>
      </c>
      <c r="C89" s="141" t="s">
        <v>222</v>
      </c>
      <c r="D89" s="399">
        <v>37737</v>
      </c>
      <c r="E89" s="130">
        <f t="shared" ca="1" si="1"/>
        <v>11</v>
      </c>
      <c r="F89" s="400" t="s">
        <v>786</v>
      </c>
      <c r="G89" s="401">
        <v>65880</v>
      </c>
      <c r="H89" s="402"/>
    </row>
    <row r="90" spans="1:8" s="404" customFormat="1" x14ac:dyDescent="0.2">
      <c r="A90" s="398">
        <v>120224342</v>
      </c>
      <c r="B90" s="141" t="s">
        <v>798</v>
      </c>
      <c r="C90" s="141" t="s">
        <v>255</v>
      </c>
      <c r="D90" s="399">
        <v>35148</v>
      </c>
      <c r="E90" s="130">
        <f t="shared" ca="1" si="1"/>
        <v>18</v>
      </c>
      <c r="F90" s="400"/>
      <c r="G90" s="401">
        <v>32536</v>
      </c>
      <c r="H90" s="402"/>
    </row>
    <row r="91" spans="1:8" s="404" customFormat="1" x14ac:dyDescent="0.2">
      <c r="A91" s="398">
        <v>294161481</v>
      </c>
      <c r="B91" s="141" t="s">
        <v>799</v>
      </c>
      <c r="C91" s="141" t="s">
        <v>234</v>
      </c>
      <c r="D91" s="399">
        <v>34784</v>
      </c>
      <c r="E91" s="130">
        <f t="shared" ca="1" si="1"/>
        <v>19</v>
      </c>
      <c r="F91" s="400" t="s">
        <v>794</v>
      </c>
      <c r="G91" s="401">
        <v>47885</v>
      </c>
      <c r="H91" s="402"/>
    </row>
    <row r="92" spans="1:8" s="404" customFormat="1" x14ac:dyDescent="0.2">
      <c r="A92" s="398">
        <v>999156829</v>
      </c>
      <c r="B92" s="141" t="s">
        <v>799</v>
      </c>
      <c r="C92" s="141" t="s">
        <v>222</v>
      </c>
      <c r="D92" s="399">
        <v>39137</v>
      </c>
      <c r="E92" s="130">
        <f t="shared" ca="1" si="1"/>
        <v>8</v>
      </c>
      <c r="F92" s="400" t="s">
        <v>794</v>
      </c>
      <c r="G92" s="401">
        <v>33970</v>
      </c>
      <c r="H92" s="402"/>
    </row>
    <row r="93" spans="1:8" s="404" customFormat="1" x14ac:dyDescent="0.2">
      <c r="A93" s="398">
        <v>278129861</v>
      </c>
      <c r="B93" s="141" t="s">
        <v>783</v>
      </c>
      <c r="C93" s="141" t="s">
        <v>217</v>
      </c>
      <c r="D93" s="403">
        <v>39094</v>
      </c>
      <c r="E93" s="130">
        <f t="shared" ca="1" si="1"/>
        <v>8</v>
      </c>
      <c r="F93" s="400"/>
      <c r="G93" s="401">
        <v>39550</v>
      </c>
      <c r="H93" s="402"/>
    </row>
    <row r="94" spans="1:8" s="404" customFormat="1" x14ac:dyDescent="0.2">
      <c r="A94" s="398">
        <v>424800509</v>
      </c>
      <c r="B94" s="141" t="s">
        <v>799</v>
      </c>
      <c r="C94" s="141" t="s">
        <v>222</v>
      </c>
      <c r="D94" s="399">
        <v>35153</v>
      </c>
      <c r="E94" s="130">
        <f t="shared" ca="1" si="1"/>
        <v>18</v>
      </c>
      <c r="F94" s="400" t="s">
        <v>794</v>
      </c>
      <c r="G94" s="401">
        <v>44220</v>
      </c>
      <c r="H94" s="402"/>
    </row>
    <row r="95" spans="1:8" s="404" customFormat="1" x14ac:dyDescent="0.2">
      <c r="A95" s="398">
        <v>276980518</v>
      </c>
      <c r="B95" s="141" t="s">
        <v>788</v>
      </c>
      <c r="C95" s="141" t="s">
        <v>222</v>
      </c>
      <c r="D95" s="399">
        <v>37522</v>
      </c>
      <c r="E95" s="130">
        <f t="shared" ca="1" si="1"/>
        <v>12</v>
      </c>
      <c r="F95" s="400" t="s">
        <v>28</v>
      </c>
      <c r="G95" s="401">
        <v>29420</v>
      </c>
      <c r="H95" s="402"/>
    </row>
    <row r="96" spans="1:8" s="404" customFormat="1" x14ac:dyDescent="0.2">
      <c r="A96" s="398">
        <v>338977629</v>
      </c>
      <c r="B96" s="141" t="s">
        <v>788</v>
      </c>
      <c r="C96" s="141" t="s">
        <v>222</v>
      </c>
      <c r="D96" s="399">
        <v>34491</v>
      </c>
      <c r="E96" s="130">
        <f t="shared" ca="1" si="1"/>
        <v>20</v>
      </c>
      <c r="F96" s="400" t="s">
        <v>794</v>
      </c>
      <c r="G96" s="401">
        <v>78570</v>
      </c>
      <c r="H96" s="402"/>
    </row>
    <row r="97" spans="1:8" s="404" customFormat="1" x14ac:dyDescent="0.2">
      <c r="A97" s="398">
        <v>491830893</v>
      </c>
      <c r="B97" s="141" t="s">
        <v>796</v>
      </c>
      <c r="C97" s="141" t="s">
        <v>222</v>
      </c>
      <c r="D97" s="399">
        <v>38768</v>
      </c>
      <c r="E97" s="130">
        <f t="shared" ca="1" si="1"/>
        <v>9</v>
      </c>
      <c r="F97" s="400" t="s">
        <v>786</v>
      </c>
      <c r="G97" s="401">
        <v>23190</v>
      </c>
      <c r="H97" s="402"/>
    </row>
    <row r="98" spans="1:8" s="404" customFormat="1" x14ac:dyDescent="0.2">
      <c r="A98" s="398">
        <v>622200296</v>
      </c>
      <c r="B98" s="141" t="s">
        <v>796</v>
      </c>
      <c r="C98" s="141" t="s">
        <v>222</v>
      </c>
      <c r="D98" s="399">
        <v>32375</v>
      </c>
      <c r="E98" s="130">
        <f t="shared" ca="1" si="1"/>
        <v>26</v>
      </c>
      <c r="F98" s="400" t="s">
        <v>794</v>
      </c>
      <c r="G98" s="401">
        <v>65571</v>
      </c>
      <c r="H98" s="402"/>
    </row>
    <row r="99" spans="1:8" s="404" customFormat="1" x14ac:dyDescent="0.2">
      <c r="A99" s="398">
        <v>593584018</v>
      </c>
      <c r="B99" s="141" t="s">
        <v>796</v>
      </c>
      <c r="C99" s="141" t="s">
        <v>222</v>
      </c>
      <c r="D99" s="399">
        <v>32144</v>
      </c>
      <c r="E99" s="130">
        <f t="shared" ca="1" si="1"/>
        <v>27</v>
      </c>
      <c r="F99" s="400" t="s">
        <v>794</v>
      </c>
      <c r="G99" s="401">
        <v>67920</v>
      </c>
      <c r="H99" s="402"/>
    </row>
    <row r="100" spans="1:8" s="404" customFormat="1" x14ac:dyDescent="0.2">
      <c r="A100" s="398">
        <v>426014550</v>
      </c>
      <c r="B100" s="141" t="s">
        <v>796</v>
      </c>
      <c r="C100" s="141" t="s">
        <v>222</v>
      </c>
      <c r="D100" s="399">
        <v>34141</v>
      </c>
      <c r="E100" s="130">
        <f t="shared" ca="1" si="1"/>
        <v>21</v>
      </c>
      <c r="F100" s="400" t="s">
        <v>28</v>
      </c>
      <c r="G100" s="401">
        <v>62965</v>
      </c>
      <c r="H100" s="402"/>
    </row>
    <row r="101" spans="1:8" s="404" customFormat="1" x14ac:dyDescent="0.2">
      <c r="A101" s="398">
        <v>332302868</v>
      </c>
      <c r="B101" s="141" t="s">
        <v>804</v>
      </c>
      <c r="C101" s="141" t="s">
        <v>222</v>
      </c>
      <c r="D101" s="399">
        <v>34865</v>
      </c>
      <c r="E101" s="130">
        <f t="shared" ca="1" si="1"/>
        <v>19</v>
      </c>
      <c r="F101" s="400" t="s">
        <v>786</v>
      </c>
      <c r="G101" s="401">
        <v>23520</v>
      </c>
      <c r="H101" s="402"/>
    </row>
    <row r="102" spans="1:8" s="404" customFormat="1" x14ac:dyDescent="0.2">
      <c r="A102" s="398">
        <v>484217278</v>
      </c>
      <c r="B102" s="141" t="s">
        <v>788</v>
      </c>
      <c r="C102" s="141" t="s">
        <v>255</v>
      </c>
      <c r="D102" s="399">
        <v>38437</v>
      </c>
      <c r="E102" s="130">
        <f t="shared" ca="1" si="1"/>
        <v>9</v>
      </c>
      <c r="F102" s="400"/>
      <c r="G102" s="401">
        <v>10572</v>
      </c>
      <c r="H102" s="402"/>
    </row>
    <row r="103" spans="1:8" s="404" customFormat="1" x14ac:dyDescent="0.2">
      <c r="A103" s="398">
        <v>513140687</v>
      </c>
      <c r="B103" s="141" t="s">
        <v>797</v>
      </c>
      <c r="C103" s="141" t="s">
        <v>217</v>
      </c>
      <c r="D103" s="399">
        <v>31918</v>
      </c>
      <c r="E103" s="130">
        <f t="shared" ca="1" si="1"/>
        <v>27</v>
      </c>
      <c r="F103" s="400"/>
      <c r="G103" s="401">
        <v>42940</v>
      </c>
      <c r="H103" s="402"/>
    </row>
    <row r="104" spans="1:8" s="404" customFormat="1" x14ac:dyDescent="0.2">
      <c r="A104" s="398">
        <v>324069262</v>
      </c>
      <c r="B104" s="141" t="s">
        <v>798</v>
      </c>
      <c r="C104" s="141" t="s">
        <v>217</v>
      </c>
      <c r="D104" s="399">
        <v>33224</v>
      </c>
      <c r="E104" s="130">
        <f t="shared" ca="1" si="1"/>
        <v>24</v>
      </c>
      <c r="F104" s="400"/>
      <c r="G104" s="401">
        <v>45105</v>
      </c>
      <c r="H104" s="402"/>
    </row>
    <row r="105" spans="1:8" s="404" customFormat="1" x14ac:dyDescent="0.2">
      <c r="A105" s="398">
        <v>452692136</v>
      </c>
      <c r="B105" s="141" t="s">
        <v>803</v>
      </c>
      <c r="C105" s="141" t="s">
        <v>222</v>
      </c>
      <c r="D105" s="399">
        <v>34204</v>
      </c>
      <c r="E105" s="130">
        <f t="shared" ca="1" si="1"/>
        <v>21</v>
      </c>
      <c r="F105" s="400" t="s">
        <v>135</v>
      </c>
      <c r="G105" s="401">
        <v>26510</v>
      </c>
      <c r="H105" s="402"/>
    </row>
    <row r="106" spans="1:8" s="404" customFormat="1" x14ac:dyDescent="0.2">
      <c r="A106" s="398">
        <v>667812117</v>
      </c>
      <c r="B106" s="141" t="s">
        <v>797</v>
      </c>
      <c r="C106" s="141" t="s">
        <v>222</v>
      </c>
      <c r="D106" s="399">
        <v>32436</v>
      </c>
      <c r="E106" s="130">
        <f t="shared" ca="1" si="1"/>
        <v>26</v>
      </c>
      <c r="F106" s="400" t="s">
        <v>792</v>
      </c>
      <c r="G106" s="401">
        <v>31830</v>
      </c>
      <c r="H106" s="402"/>
    </row>
    <row r="107" spans="1:8" s="404" customFormat="1" x14ac:dyDescent="0.2">
      <c r="A107" s="398">
        <v>210491464</v>
      </c>
      <c r="B107" s="141" t="s">
        <v>798</v>
      </c>
      <c r="C107" s="141" t="s">
        <v>222</v>
      </c>
      <c r="D107" s="399">
        <v>38292</v>
      </c>
      <c r="E107" s="130">
        <f t="shared" ca="1" si="1"/>
        <v>10</v>
      </c>
      <c r="F107" s="400" t="s">
        <v>794</v>
      </c>
      <c r="G107" s="401">
        <v>79380</v>
      </c>
      <c r="H107" s="402"/>
    </row>
    <row r="108" spans="1:8" s="404" customFormat="1" x14ac:dyDescent="0.2">
      <c r="A108" s="398">
        <v>324622113</v>
      </c>
      <c r="B108" s="141" t="s">
        <v>803</v>
      </c>
      <c r="C108" s="141" t="s">
        <v>234</v>
      </c>
      <c r="D108" s="403">
        <v>39206</v>
      </c>
      <c r="E108" s="130">
        <f t="shared" ca="1" si="1"/>
        <v>7</v>
      </c>
      <c r="F108" s="400" t="s">
        <v>786</v>
      </c>
      <c r="G108" s="401">
        <v>28625</v>
      </c>
      <c r="H108" s="402"/>
    </row>
    <row r="109" spans="1:8" s="404" customFormat="1" x14ac:dyDescent="0.2">
      <c r="A109" s="398">
        <v>577239513</v>
      </c>
      <c r="B109" s="141" t="s">
        <v>795</v>
      </c>
      <c r="C109" s="141" t="s">
        <v>222</v>
      </c>
      <c r="D109" s="399">
        <v>33823</v>
      </c>
      <c r="E109" s="130">
        <f t="shared" ca="1" si="1"/>
        <v>22</v>
      </c>
      <c r="F109" s="400" t="s">
        <v>786</v>
      </c>
      <c r="G109" s="401">
        <v>63080</v>
      </c>
      <c r="H109" s="402"/>
    </row>
    <row r="110" spans="1:8" s="404" customFormat="1" x14ac:dyDescent="0.2">
      <c r="A110" s="398">
        <v>412611335</v>
      </c>
      <c r="B110" s="141" t="s">
        <v>788</v>
      </c>
      <c r="C110" s="141" t="s">
        <v>217</v>
      </c>
      <c r="D110" s="399">
        <v>37197</v>
      </c>
      <c r="E110" s="130">
        <f t="shared" ca="1" si="1"/>
        <v>13</v>
      </c>
      <c r="F110" s="400"/>
      <c r="G110" s="401">
        <v>40940</v>
      </c>
      <c r="H110" s="402"/>
    </row>
    <row r="111" spans="1:8" s="404" customFormat="1" x14ac:dyDescent="0.2">
      <c r="A111" s="398">
        <v>125540405</v>
      </c>
      <c r="B111" s="141" t="s">
        <v>796</v>
      </c>
      <c r="C111" s="141" t="s">
        <v>222</v>
      </c>
      <c r="D111" s="399">
        <v>34935</v>
      </c>
      <c r="E111" s="130">
        <f t="shared" ca="1" si="1"/>
        <v>19</v>
      </c>
      <c r="F111" s="400" t="s">
        <v>794</v>
      </c>
      <c r="G111" s="401">
        <v>58410</v>
      </c>
      <c r="H111" s="402"/>
    </row>
    <row r="112" spans="1:8" s="404" customFormat="1" x14ac:dyDescent="0.2">
      <c r="A112" s="398">
        <v>135965371</v>
      </c>
      <c r="B112" s="141" t="s">
        <v>788</v>
      </c>
      <c r="C112" s="141" t="s">
        <v>222</v>
      </c>
      <c r="D112" s="399">
        <v>36626</v>
      </c>
      <c r="E112" s="130">
        <f t="shared" ca="1" si="1"/>
        <v>14</v>
      </c>
      <c r="F112" s="400" t="s">
        <v>786</v>
      </c>
      <c r="G112" s="401">
        <v>30920</v>
      </c>
      <c r="H112" s="402"/>
    </row>
    <row r="113" spans="1:8" s="404" customFormat="1" x14ac:dyDescent="0.2">
      <c r="A113" s="398">
        <v>476243591</v>
      </c>
      <c r="B113" s="141" t="s">
        <v>783</v>
      </c>
      <c r="C113" s="141" t="s">
        <v>222</v>
      </c>
      <c r="D113" s="399">
        <v>33679</v>
      </c>
      <c r="E113" s="130">
        <f t="shared" ca="1" si="1"/>
        <v>22</v>
      </c>
      <c r="F113" s="400" t="s">
        <v>794</v>
      </c>
      <c r="G113" s="401">
        <v>50570</v>
      </c>
      <c r="H113" s="402"/>
    </row>
    <row r="114" spans="1:8" s="404" customFormat="1" x14ac:dyDescent="0.2">
      <c r="A114" s="398">
        <v>992674973</v>
      </c>
      <c r="B114" s="141" t="s">
        <v>798</v>
      </c>
      <c r="C114" s="141" t="s">
        <v>222</v>
      </c>
      <c r="D114" s="399">
        <v>33742</v>
      </c>
      <c r="E114" s="130">
        <f t="shared" ca="1" si="1"/>
        <v>22</v>
      </c>
      <c r="F114" s="400" t="s">
        <v>135</v>
      </c>
      <c r="G114" s="401">
        <v>64780</v>
      </c>
      <c r="H114" s="402"/>
    </row>
    <row r="115" spans="1:8" x14ac:dyDescent="0.2">
      <c r="A115" s="398">
        <v>428024993</v>
      </c>
      <c r="B115" s="141" t="s">
        <v>788</v>
      </c>
      <c r="C115" s="141" t="s">
        <v>217</v>
      </c>
      <c r="D115" s="399">
        <v>32464</v>
      </c>
      <c r="E115" s="130">
        <f t="shared" ca="1" si="1"/>
        <v>26</v>
      </c>
      <c r="F115" s="400"/>
      <c r="G115" s="401">
        <v>32190</v>
      </c>
      <c r="H115" s="402"/>
    </row>
    <row r="116" spans="1:8" x14ac:dyDescent="0.2">
      <c r="A116" s="398">
        <v>934447306</v>
      </c>
      <c r="B116" s="141" t="s">
        <v>795</v>
      </c>
      <c r="C116" s="141" t="s">
        <v>222</v>
      </c>
      <c r="D116" s="399">
        <v>32801</v>
      </c>
      <c r="E116" s="130">
        <f t="shared" ca="1" si="1"/>
        <v>25</v>
      </c>
      <c r="F116" s="400" t="s">
        <v>786</v>
      </c>
      <c r="G116" s="401">
        <v>73030</v>
      </c>
      <c r="H116" s="402"/>
    </row>
    <row r="117" spans="1:8" x14ac:dyDescent="0.2">
      <c r="A117" s="398">
        <v>168147877</v>
      </c>
      <c r="B117" s="141" t="s">
        <v>799</v>
      </c>
      <c r="C117" s="141" t="s">
        <v>234</v>
      </c>
      <c r="D117" s="399">
        <v>35831</v>
      </c>
      <c r="E117" s="130">
        <f t="shared" ca="1" si="1"/>
        <v>17</v>
      </c>
      <c r="F117" s="400" t="s">
        <v>28</v>
      </c>
      <c r="G117" s="401">
        <v>15910</v>
      </c>
      <c r="H117" s="402"/>
    </row>
    <row r="118" spans="1:8" x14ac:dyDescent="0.2">
      <c r="A118" s="398">
        <v>387131597</v>
      </c>
      <c r="B118" s="141" t="s">
        <v>783</v>
      </c>
      <c r="C118" s="141" t="s">
        <v>217</v>
      </c>
      <c r="D118" s="399">
        <v>32205</v>
      </c>
      <c r="E118" s="130">
        <f t="shared" ca="1" si="1"/>
        <v>26</v>
      </c>
      <c r="F118" s="400"/>
      <c r="G118" s="401">
        <v>52750</v>
      </c>
      <c r="H118" s="402"/>
    </row>
    <row r="119" spans="1:8" x14ac:dyDescent="0.2">
      <c r="A119" s="398">
        <v>542214575</v>
      </c>
      <c r="B119" s="141" t="s">
        <v>795</v>
      </c>
      <c r="C119" s="141" t="s">
        <v>222</v>
      </c>
      <c r="D119" s="399">
        <v>33392</v>
      </c>
      <c r="E119" s="130">
        <f t="shared" ca="1" si="1"/>
        <v>23</v>
      </c>
      <c r="F119" s="400" t="s">
        <v>794</v>
      </c>
      <c r="G119" s="401">
        <v>87030</v>
      </c>
      <c r="H119" s="402"/>
    </row>
    <row r="120" spans="1:8" x14ac:dyDescent="0.2">
      <c r="A120" s="398">
        <v>171868795</v>
      </c>
      <c r="B120" s="141" t="s">
        <v>805</v>
      </c>
      <c r="C120" s="141" t="s">
        <v>222</v>
      </c>
      <c r="D120" s="399">
        <v>31769</v>
      </c>
      <c r="E120" s="130">
        <f t="shared" ca="1" si="1"/>
        <v>28</v>
      </c>
      <c r="F120" s="400" t="s">
        <v>28</v>
      </c>
      <c r="G120" s="401">
        <v>32360</v>
      </c>
      <c r="H120" s="402"/>
    </row>
    <row r="121" spans="1:8" x14ac:dyDescent="0.2">
      <c r="A121" s="398">
        <v>914330398</v>
      </c>
      <c r="B121" s="141" t="s">
        <v>788</v>
      </c>
      <c r="C121" s="141" t="s">
        <v>222</v>
      </c>
      <c r="D121" s="399">
        <v>37511</v>
      </c>
      <c r="E121" s="130">
        <f t="shared" ca="1" si="1"/>
        <v>12</v>
      </c>
      <c r="F121" s="400" t="s">
        <v>786</v>
      </c>
      <c r="G121" s="401">
        <v>65720</v>
      </c>
      <c r="H121" s="402"/>
    </row>
    <row r="122" spans="1:8" x14ac:dyDescent="0.2">
      <c r="A122" s="398">
        <v>696435191</v>
      </c>
      <c r="B122" s="141" t="s">
        <v>788</v>
      </c>
      <c r="C122" s="141" t="s">
        <v>222</v>
      </c>
      <c r="D122" s="399">
        <v>34281</v>
      </c>
      <c r="E122" s="130">
        <f t="shared" ca="1" si="1"/>
        <v>21</v>
      </c>
      <c r="F122" s="400" t="s">
        <v>786</v>
      </c>
      <c r="G122" s="401">
        <v>61150</v>
      </c>
      <c r="H122" s="402"/>
    </row>
    <row r="123" spans="1:8" x14ac:dyDescent="0.2">
      <c r="A123" s="398">
        <v>665006199</v>
      </c>
      <c r="B123" s="141" t="s">
        <v>804</v>
      </c>
      <c r="C123" s="141" t="s">
        <v>222</v>
      </c>
      <c r="D123" s="399">
        <v>35257</v>
      </c>
      <c r="E123" s="130">
        <f t="shared" ca="1" si="1"/>
        <v>18</v>
      </c>
      <c r="F123" s="400" t="s">
        <v>28</v>
      </c>
      <c r="G123" s="401">
        <v>45450</v>
      </c>
      <c r="H123" s="402"/>
    </row>
    <row r="124" spans="1:8" x14ac:dyDescent="0.2">
      <c r="A124" s="398">
        <v>550291321</v>
      </c>
      <c r="B124" s="141" t="s">
        <v>804</v>
      </c>
      <c r="C124" s="141" t="s">
        <v>217</v>
      </c>
      <c r="D124" s="399">
        <v>34737</v>
      </c>
      <c r="E124" s="130">
        <f t="shared" ca="1" si="1"/>
        <v>20</v>
      </c>
      <c r="F124" s="400"/>
      <c r="G124" s="401">
        <v>72480</v>
      </c>
      <c r="H124" s="402"/>
    </row>
    <row r="125" spans="1:8" x14ac:dyDescent="0.2">
      <c r="A125" s="398">
        <v>230192897</v>
      </c>
      <c r="B125" s="141" t="s">
        <v>798</v>
      </c>
      <c r="C125" s="141" t="s">
        <v>222</v>
      </c>
      <c r="D125" s="399">
        <v>38131</v>
      </c>
      <c r="E125" s="130">
        <f t="shared" ca="1" si="1"/>
        <v>10</v>
      </c>
      <c r="F125" s="400" t="s">
        <v>792</v>
      </c>
      <c r="G125" s="401">
        <v>68860</v>
      </c>
      <c r="H125" s="402"/>
    </row>
    <row r="126" spans="1:8" x14ac:dyDescent="0.2">
      <c r="A126" s="398">
        <v>360904659</v>
      </c>
      <c r="B126" s="141" t="s">
        <v>793</v>
      </c>
      <c r="C126" s="141" t="s">
        <v>222</v>
      </c>
      <c r="D126" s="399">
        <v>32278</v>
      </c>
      <c r="E126" s="130">
        <f t="shared" ca="1" si="1"/>
        <v>26</v>
      </c>
      <c r="F126" s="400" t="s">
        <v>786</v>
      </c>
      <c r="G126" s="401">
        <v>44620</v>
      </c>
      <c r="H126" s="402"/>
    </row>
    <row r="127" spans="1:8" x14ac:dyDescent="0.2">
      <c r="A127" s="398">
        <v>995858336</v>
      </c>
      <c r="B127" s="141" t="s">
        <v>788</v>
      </c>
      <c r="C127" s="141" t="s">
        <v>217</v>
      </c>
      <c r="D127" s="399">
        <v>39160</v>
      </c>
      <c r="E127" s="130">
        <f t="shared" ca="1" si="1"/>
        <v>7</v>
      </c>
      <c r="F127" s="400"/>
      <c r="G127" s="401">
        <v>37840</v>
      </c>
      <c r="H127" s="402"/>
    </row>
    <row r="128" spans="1:8" x14ac:dyDescent="0.2">
      <c r="A128" s="398">
        <v>414905182</v>
      </c>
      <c r="B128" s="141" t="s">
        <v>804</v>
      </c>
      <c r="C128" s="141" t="s">
        <v>222</v>
      </c>
      <c r="D128" s="399">
        <v>33811</v>
      </c>
      <c r="E128" s="130">
        <f t="shared" ca="1" si="1"/>
        <v>22</v>
      </c>
      <c r="F128" s="400" t="s">
        <v>786</v>
      </c>
      <c r="G128" s="401">
        <v>22860</v>
      </c>
      <c r="H128" s="402"/>
    </row>
    <row r="129" spans="1:8" x14ac:dyDescent="0.2">
      <c r="A129" s="398">
        <v>308317457</v>
      </c>
      <c r="B129" s="141" t="s">
        <v>798</v>
      </c>
      <c r="C129" s="141" t="s">
        <v>222</v>
      </c>
      <c r="D129" s="403">
        <v>39370</v>
      </c>
      <c r="E129" s="130">
        <f t="shared" ca="1" si="1"/>
        <v>7</v>
      </c>
      <c r="F129" s="400" t="s">
        <v>794</v>
      </c>
      <c r="G129" s="401">
        <v>23030</v>
      </c>
      <c r="H129" s="402"/>
    </row>
    <row r="130" spans="1:8" x14ac:dyDescent="0.2">
      <c r="A130" s="398">
        <v>824046378</v>
      </c>
      <c r="B130" s="141" t="s">
        <v>795</v>
      </c>
      <c r="C130" s="141" t="s">
        <v>222</v>
      </c>
      <c r="D130" s="399">
        <v>34069</v>
      </c>
      <c r="E130" s="130">
        <f t="shared" ref="E130:E193" ca="1" si="2">DATEDIF(D130,TODAY(),"Y")</f>
        <v>21</v>
      </c>
      <c r="F130" s="400" t="s">
        <v>28</v>
      </c>
      <c r="G130" s="401">
        <v>67230</v>
      </c>
      <c r="H130" s="402"/>
    </row>
    <row r="131" spans="1:8" x14ac:dyDescent="0.2">
      <c r="A131" s="398">
        <v>932787692</v>
      </c>
      <c r="B131" s="141" t="s">
        <v>805</v>
      </c>
      <c r="C131" s="141" t="s">
        <v>217</v>
      </c>
      <c r="D131" s="399">
        <v>32851</v>
      </c>
      <c r="E131" s="130">
        <f t="shared" ca="1" si="2"/>
        <v>25</v>
      </c>
      <c r="F131" s="400"/>
      <c r="G131" s="401">
        <v>64090</v>
      </c>
      <c r="H131" s="402"/>
    </row>
    <row r="132" spans="1:8" x14ac:dyDescent="0.2">
      <c r="A132" s="398">
        <v>797985708</v>
      </c>
      <c r="B132" s="141" t="s">
        <v>785</v>
      </c>
      <c r="C132" s="141" t="s">
        <v>222</v>
      </c>
      <c r="D132" s="399">
        <v>35763</v>
      </c>
      <c r="E132" s="130">
        <f t="shared" ca="1" si="2"/>
        <v>17</v>
      </c>
      <c r="F132" s="400" t="s">
        <v>28</v>
      </c>
      <c r="G132" s="401">
        <v>40680</v>
      </c>
      <c r="H132" s="402"/>
    </row>
    <row r="133" spans="1:8" x14ac:dyDescent="0.2">
      <c r="A133" s="398">
        <v>555025137</v>
      </c>
      <c r="B133" s="141" t="s">
        <v>799</v>
      </c>
      <c r="C133" s="141" t="s">
        <v>234</v>
      </c>
      <c r="D133" s="399">
        <v>32009</v>
      </c>
      <c r="E133" s="130">
        <f t="shared" ca="1" si="2"/>
        <v>27</v>
      </c>
      <c r="F133" s="400" t="s">
        <v>135</v>
      </c>
      <c r="G133" s="401">
        <v>13090</v>
      </c>
      <c r="H133" s="402"/>
    </row>
    <row r="134" spans="1:8" x14ac:dyDescent="0.2">
      <c r="A134" s="398">
        <v>147683641</v>
      </c>
      <c r="B134" s="141" t="s">
        <v>798</v>
      </c>
      <c r="C134" s="141" t="s">
        <v>217</v>
      </c>
      <c r="D134" s="403">
        <v>39024</v>
      </c>
      <c r="E134" s="130">
        <f t="shared" ca="1" si="2"/>
        <v>8</v>
      </c>
      <c r="F134" s="400"/>
      <c r="G134" s="401">
        <v>47280</v>
      </c>
      <c r="H134" s="402"/>
    </row>
    <row r="135" spans="1:8" x14ac:dyDescent="0.2">
      <c r="A135" s="398">
        <v>855135948</v>
      </c>
      <c r="B135" s="141" t="s">
        <v>796</v>
      </c>
      <c r="C135" s="141" t="s">
        <v>222</v>
      </c>
      <c r="D135" s="399">
        <v>38505</v>
      </c>
      <c r="E135" s="130">
        <f t="shared" ca="1" si="2"/>
        <v>9</v>
      </c>
      <c r="F135" s="400" t="s">
        <v>786</v>
      </c>
      <c r="G135" s="401">
        <v>72060</v>
      </c>
      <c r="H135" s="402"/>
    </row>
    <row r="136" spans="1:8" x14ac:dyDescent="0.2">
      <c r="A136" s="398">
        <v>290385638</v>
      </c>
      <c r="B136" s="141" t="s">
        <v>795</v>
      </c>
      <c r="C136" s="141" t="s">
        <v>234</v>
      </c>
      <c r="D136" s="399">
        <v>32192</v>
      </c>
      <c r="E136" s="130">
        <f t="shared" ca="1" si="2"/>
        <v>27</v>
      </c>
      <c r="F136" s="400" t="s">
        <v>792</v>
      </c>
      <c r="G136" s="401">
        <v>35045</v>
      </c>
      <c r="H136" s="402"/>
    </row>
    <row r="137" spans="1:8" x14ac:dyDescent="0.2">
      <c r="A137" s="398">
        <v>444159297</v>
      </c>
      <c r="B137" s="141" t="s">
        <v>793</v>
      </c>
      <c r="C137" s="141" t="s">
        <v>222</v>
      </c>
      <c r="D137" s="399">
        <v>32226</v>
      </c>
      <c r="E137" s="130">
        <f t="shared" ca="1" si="2"/>
        <v>26</v>
      </c>
      <c r="F137" s="400" t="s">
        <v>794</v>
      </c>
      <c r="G137" s="401">
        <v>81530</v>
      </c>
      <c r="H137" s="402"/>
    </row>
    <row r="138" spans="1:8" x14ac:dyDescent="0.2">
      <c r="A138" s="398">
        <v>535539723</v>
      </c>
      <c r="B138" s="141" t="s">
        <v>810</v>
      </c>
      <c r="C138" s="141" t="s">
        <v>234</v>
      </c>
      <c r="D138" s="399">
        <v>32164</v>
      </c>
      <c r="E138" s="130">
        <f t="shared" ca="1" si="2"/>
        <v>27</v>
      </c>
      <c r="F138" s="400" t="s">
        <v>792</v>
      </c>
      <c r="G138" s="401">
        <v>30445</v>
      </c>
      <c r="H138" s="402"/>
    </row>
    <row r="139" spans="1:8" x14ac:dyDescent="0.2">
      <c r="A139" s="398">
        <v>626767704</v>
      </c>
      <c r="B139" s="141" t="s">
        <v>799</v>
      </c>
      <c r="C139" s="141" t="s">
        <v>217</v>
      </c>
      <c r="D139" s="399">
        <v>34466</v>
      </c>
      <c r="E139" s="130">
        <f t="shared" ca="1" si="2"/>
        <v>20</v>
      </c>
      <c r="F139" s="400"/>
      <c r="G139" s="401">
        <v>77930</v>
      </c>
      <c r="H139" s="402"/>
    </row>
    <row r="140" spans="1:8" x14ac:dyDescent="0.2">
      <c r="A140" s="398">
        <v>834061135</v>
      </c>
      <c r="B140" s="141" t="s">
        <v>793</v>
      </c>
      <c r="C140" s="141" t="s">
        <v>222</v>
      </c>
      <c r="D140" s="399">
        <v>32203</v>
      </c>
      <c r="E140" s="130">
        <f t="shared" ca="1" si="2"/>
        <v>26</v>
      </c>
      <c r="F140" s="400" t="s">
        <v>135</v>
      </c>
      <c r="G140" s="401">
        <v>44560</v>
      </c>
      <c r="H140" s="402"/>
    </row>
    <row r="141" spans="1:8" x14ac:dyDescent="0.2">
      <c r="A141" s="398">
        <v>221347766</v>
      </c>
      <c r="B141" s="141" t="s">
        <v>796</v>
      </c>
      <c r="C141" s="141" t="s">
        <v>217</v>
      </c>
      <c r="D141" s="399">
        <v>34760</v>
      </c>
      <c r="E141" s="130">
        <f t="shared" ca="1" si="2"/>
        <v>19</v>
      </c>
      <c r="F141" s="400"/>
      <c r="G141" s="401">
        <v>59050</v>
      </c>
      <c r="H141" s="402"/>
    </row>
    <row r="142" spans="1:8" x14ac:dyDescent="0.2">
      <c r="A142" s="398">
        <v>397835298</v>
      </c>
      <c r="B142" s="141" t="s">
        <v>804</v>
      </c>
      <c r="C142" s="141" t="s">
        <v>217</v>
      </c>
      <c r="D142" s="399">
        <v>39062</v>
      </c>
      <c r="E142" s="130">
        <f t="shared" ca="1" si="2"/>
        <v>8</v>
      </c>
      <c r="F142" s="400"/>
      <c r="G142" s="401">
        <v>75100</v>
      </c>
      <c r="H142" s="402"/>
    </row>
    <row r="143" spans="1:8" x14ac:dyDescent="0.2">
      <c r="A143" s="398">
        <v>783624212</v>
      </c>
      <c r="B143" s="141" t="s">
        <v>788</v>
      </c>
      <c r="C143" s="141" t="s">
        <v>234</v>
      </c>
      <c r="D143" s="399">
        <v>33273</v>
      </c>
      <c r="E143" s="130">
        <f t="shared" ca="1" si="2"/>
        <v>24</v>
      </c>
      <c r="F143" s="400" t="s">
        <v>792</v>
      </c>
      <c r="G143" s="401">
        <v>15260</v>
      </c>
      <c r="H143" s="402"/>
    </row>
    <row r="144" spans="1:8" x14ac:dyDescent="0.2">
      <c r="A144" s="398">
        <v>332494481</v>
      </c>
      <c r="B144" s="141" t="s">
        <v>798</v>
      </c>
      <c r="C144" s="141" t="s">
        <v>222</v>
      </c>
      <c r="D144" s="399">
        <v>34770</v>
      </c>
      <c r="E144" s="130">
        <f t="shared" ca="1" si="2"/>
        <v>19</v>
      </c>
      <c r="F144" s="400" t="s">
        <v>786</v>
      </c>
      <c r="G144" s="401">
        <v>48410</v>
      </c>
      <c r="H144" s="402"/>
    </row>
    <row r="145" spans="1:8" x14ac:dyDescent="0.2">
      <c r="A145" s="398">
        <v>294130565</v>
      </c>
      <c r="B145" s="141" t="s">
        <v>795</v>
      </c>
      <c r="C145" s="141" t="s">
        <v>222</v>
      </c>
      <c r="D145" s="399">
        <v>32326</v>
      </c>
      <c r="E145" s="130">
        <f t="shared" ca="1" si="2"/>
        <v>26</v>
      </c>
      <c r="F145" s="400" t="s">
        <v>794</v>
      </c>
      <c r="G145" s="401">
        <v>26360</v>
      </c>
      <c r="H145" s="402"/>
    </row>
    <row r="146" spans="1:8" x14ac:dyDescent="0.2">
      <c r="A146" s="398">
        <v>252582122</v>
      </c>
      <c r="B146" s="141" t="s">
        <v>802</v>
      </c>
      <c r="C146" s="141" t="s">
        <v>217</v>
      </c>
      <c r="D146" s="399">
        <v>34141</v>
      </c>
      <c r="E146" s="130">
        <f t="shared" ca="1" si="2"/>
        <v>21</v>
      </c>
      <c r="F146" s="400"/>
      <c r="G146" s="401">
        <v>25120</v>
      </c>
      <c r="H146" s="402"/>
    </row>
    <row r="147" spans="1:8" x14ac:dyDescent="0.2">
      <c r="A147" s="398">
        <v>690374765</v>
      </c>
      <c r="B147" s="141" t="s">
        <v>801</v>
      </c>
      <c r="C147" s="141" t="s">
        <v>222</v>
      </c>
      <c r="D147" s="399">
        <v>32303</v>
      </c>
      <c r="E147" s="130">
        <f t="shared" ca="1" si="2"/>
        <v>26</v>
      </c>
      <c r="F147" s="400" t="s">
        <v>135</v>
      </c>
      <c r="G147" s="401">
        <v>82500</v>
      </c>
      <c r="H147" s="402"/>
    </row>
    <row r="148" spans="1:8" x14ac:dyDescent="0.2">
      <c r="A148" s="398">
        <v>247555666</v>
      </c>
      <c r="B148" s="141" t="s">
        <v>804</v>
      </c>
      <c r="C148" s="141" t="s">
        <v>222</v>
      </c>
      <c r="D148" s="399">
        <v>32307</v>
      </c>
      <c r="E148" s="130">
        <f t="shared" ca="1" si="2"/>
        <v>26</v>
      </c>
      <c r="F148" s="400" t="s">
        <v>794</v>
      </c>
      <c r="G148" s="401">
        <v>39110</v>
      </c>
      <c r="H148" s="402"/>
    </row>
    <row r="149" spans="1:8" x14ac:dyDescent="0.2">
      <c r="A149" s="398">
        <v>707882019</v>
      </c>
      <c r="B149" s="141" t="s">
        <v>801</v>
      </c>
      <c r="C149" s="141" t="s">
        <v>217</v>
      </c>
      <c r="D149" s="399">
        <v>35032</v>
      </c>
      <c r="E149" s="130">
        <f t="shared" ca="1" si="2"/>
        <v>19</v>
      </c>
      <c r="F149" s="400"/>
      <c r="G149" s="401">
        <v>86970</v>
      </c>
      <c r="H149" s="402"/>
    </row>
    <row r="150" spans="1:8" x14ac:dyDescent="0.2">
      <c r="A150" s="398">
        <v>350104448</v>
      </c>
      <c r="B150" s="141" t="s">
        <v>788</v>
      </c>
      <c r="C150" s="141" t="s">
        <v>222</v>
      </c>
      <c r="D150" s="399">
        <v>34219</v>
      </c>
      <c r="E150" s="130">
        <f t="shared" ca="1" si="2"/>
        <v>21</v>
      </c>
      <c r="F150" s="400" t="s">
        <v>135</v>
      </c>
      <c r="G150" s="401">
        <v>44920</v>
      </c>
      <c r="H150" s="402"/>
    </row>
    <row r="151" spans="1:8" x14ac:dyDescent="0.2">
      <c r="A151" s="398">
        <v>475671127</v>
      </c>
      <c r="B151" s="141" t="s">
        <v>783</v>
      </c>
      <c r="C151" s="141" t="s">
        <v>222</v>
      </c>
      <c r="D151" s="399">
        <v>34648</v>
      </c>
      <c r="E151" s="130">
        <f t="shared" ca="1" si="2"/>
        <v>20</v>
      </c>
      <c r="F151" s="400" t="s">
        <v>786</v>
      </c>
      <c r="G151" s="401">
        <v>61420</v>
      </c>
      <c r="H151" s="402"/>
    </row>
    <row r="152" spans="1:8" x14ac:dyDescent="0.2">
      <c r="A152" s="398">
        <v>291274360</v>
      </c>
      <c r="B152" s="141" t="s">
        <v>796</v>
      </c>
      <c r="C152" s="141" t="s">
        <v>222</v>
      </c>
      <c r="D152" s="399">
        <v>34771</v>
      </c>
      <c r="E152" s="130">
        <f t="shared" ca="1" si="2"/>
        <v>19</v>
      </c>
      <c r="F152" s="400" t="s">
        <v>786</v>
      </c>
      <c r="G152" s="401">
        <v>67407</v>
      </c>
      <c r="H152" s="402"/>
    </row>
    <row r="153" spans="1:8" x14ac:dyDescent="0.2">
      <c r="A153" s="398">
        <v>799754905</v>
      </c>
      <c r="B153" s="141" t="s">
        <v>798</v>
      </c>
      <c r="C153" s="141" t="s">
        <v>222</v>
      </c>
      <c r="D153" s="399">
        <v>33997</v>
      </c>
      <c r="E153" s="130">
        <f t="shared" ca="1" si="2"/>
        <v>22</v>
      </c>
      <c r="F153" s="400" t="s">
        <v>794</v>
      </c>
      <c r="G153" s="401">
        <v>31690</v>
      </c>
      <c r="H153" s="402"/>
    </row>
    <row r="154" spans="1:8" x14ac:dyDescent="0.2">
      <c r="A154" s="398">
        <v>247276092</v>
      </c>
      <c r="B154" s="141" t="s">
        <v>797</v>
      </c>
      <c r="C154" s="141" t="s">
        <v>217</v>
      </c>
      <c r="D154" s="399">
        <v>33809</v>
      </c>
      <c r="E154" s="130">
        <f t="shared" ca="1" si="2"/>
        <v>22</v>
      </c>
      <c r="F154" s="400"/>
      <c r="G154" s="401">
        <v>64390</v>
      </c>
      <c r="H154" s="402"/>
    </row>
    <row r="155" spans="1:8" x14ac:dyDescent="0.2">
      <c r="A155" s="398">
        <v>110726520</v>
      </c>
      <c r="B155" s="141" t="s">
        <v>796</v>
      </c>
      <c r="C155" s="141" t="s">
        <v>222</v>
      </c>
      <c r="D155" s="399">
        <v>34187</v>
      </c>
      <c r="E155" s="130">
        <f t="shared" ca="1" si="2"/>
        <v>21</v>
      </c>
      <c r="F155" s="400" t="s">
        <v>794</v>
      </c>
      <c r="G155" s="401">
        <v>78710</v>
      </c>
      <c r="H155" s="402"/>
    </row>
    <row r="156" spans="1:8" x14ac:dyDescent="0.2">
      <c r="A156" s="398">
        <v>186346711</v>
      </c>
      <c r="B156" s="141" t="s">
        <v>798</v>
      </c>
      <c r="C156" s="141" t="s">
        <v>222</v>
      </c>
      <c r="D156" s="399">
        <v>35309</v>
      </c>
      <c r="E156" s="130">
        <f t="shared" ca="1" si="2"/>
        <v>18</v>
      </c>
      <c r="F156" s="400" t="s">
        <v>792</v>
      </c>
      <c r="G156" s="401">
        <v>71970</v>
      </c>
      <c r="H156" s="402"/>
    </row>
    <row r="157" spans="1:8" x14ac:dyDescent="0.2">
      <c r="A157" s="398">
        <v>650784238</v>
      </c>
      <c r="B157" s="141" t="s">
        <v>799</v>
      </c>
      <c r="C157" s="141" t="s">
        <v>217</v>
      </c>
      <c r="D157" s="399">
        <v>34208</v>
      </c>
      <c r="E157" s="130">
        <f t="shared" ca="1" si="2"/>
        <v>21</v>
      </c>
      <c r="F157" s="400"/>
      <c r="G157" s="401">
        <v>53870</v>
      </c>
      <c r="H157" s="402"/>
    </row>
    <row r="158" spans="1:8" x14ac:dyDescent="0.2">
      <c r="A158" s="398">
        <v>311526157</v>
      </c>
      <c r="B158" s="141" t="s">
        <v>790</v>
      </c>
      <c r="C158" s="141" t="s">
        <v>255</v>
      </c>
      <c r="D158" s="399">
        <v>32536</v>
      </c>
      <c r="E158" s="130">
        <f t="shared" ca="1" si="2"/>
        <v>26</v>
      </c>
      <c r="F158" s="400"/>
      <c r="G158" s="401">
        <v>35680</v>
      </c>
      <c r="H158" s="402"/>
    </row>
    <row r="159" spans="1:8" x14ac:dyDescent="0.2">
      <c r="A159" s="398">
        <v>468953266</v>
      </c>
      <c r="B159" s="141" t="s">
        <v>804</v>
      </c>
      <c r="C159" s="141" t="s">
        <v>222</v>
      </c>
      <c r="D159" s="399">
        <v>32431</v>
      </c>
      <c r="E159" s="130">
        <f t="shared" ca="1" si="2"/>
        <v>26</v>
      </c>
      <c r="F159" s="400" t="s">
        <v>794</v>
      </c>
      <c r="G159" s="401">
        <v>48550</v>
      </c>
      <c r="H159" s="402"/>
    </row>
    <row r="160" spans="1:8" x14ac:dyDescent="0.2">
      <c r="A160" s="398">
        <v>249760737</v>
      </c>
      <c r="B160" s="141" t="s">
        <v>805</v>
      </c>
      <c r="C160" s="141" t="s">
        <v>217</v>
      </c>
      <c r="D160" s="399">
        <v>32639</v>
      </c>
      <c r="E160" s="130">
        <f t="shared" ca="1" si="2"/>
        <v>25</v>
      </c>
      <c r="F160" s="400"/>
      <c r="G160" s="401">
        <v>81070</v>
      </c>
      <c r="H160" s="402"/>
    </row>
    <row r="161" spans="1:8" x14ac:dyDescent="0.2">
      <c r="A161" s="398">
        <v>585815837</v>
      </c>
      <c r="B161" s="141" t="s">
        <v>801</v>
      </c>
      <c r="C161" s="141" t="s">
        <v>234</v>
      </c>
      <c r="D161" s="399">
        <v>32684</v>
      </c>
      <c r="E161" s="130">
        <f t="shared" ca="1" si="2"/>
        <v>25</v>
      </c>
      <c r="F161" s="400" t="s">
        <v>28</v>
      </c>
      <c r="G161" s="401">
        <v>18655</v>
      </c>
      <c r="H161" s="402"/>
    </row>
    <row r="162" spans="1:8" x14ac:dyDescent="0.2">
      <c r="A162" s="398">
        <v>995590510</v>
      </c>
      <c r="B162" s="141" t="s">
        <v>798</v>
      </c>
      <c r="C162" s="141" t="s">
        <v>217</v>
      </c>
      <c r="D162" s="403">
        <v>39328</v>
      </c>
      <c r="E162" s="130">
        <f t="shared" ca="1" si="2"/>
        <v>7</v>
      </c>
      <c r="F162" s="400"/>
      <c r="G162" s="401">
        <v>42990</v>
      </c>
      <c r="H162" s="402"/>
    </row>
    <row r="163" spans="1:8" x14ac:dyDescent="0.2">
      <c r="A163" s="398">
        <v>590896401</v>
      </c>
      <c r="B163" s="141" t="s">
        <v>788</v>
      </c>
      <c r="C163" s="141" t="s">
        <v>222</v>
      </c>
      <c r="D163" s="399">
        <v>37011</v>
      </c>
      <c r="E163" s="130">
        <f t="shared" ca="1" si="2"/>
        <v>13</v>
      </c>
      <c r="F163" s="400" t="s">
        <v>792</v>
      </c>
      <c r="G163" s="401">
        <v>70760</v>
      </c>
      <c r="H163" s="402"/>
    </row>
    <row r="164" spans="1:8" x14ac:dyDescent="0.2">
      <c r="A164" s="398">
        <v>412159105</v>
      </c>
      <c r="B164" s="141" t="s">
        <v>796</v>
      </c>
      <c r="C164" s="141" t="s">
        <v>255</v>
      </c>
      <c r="D164" s="399">
        <v>34092</v>
      </c>
      <c r="E164" s="130">
        <f t="shared" ca="1" si="2"/>
        <v>21</v>
      </c>
      <c r="F164" s="400"/>
      <c r="G164" s="401">
        <v>33508</v>
      </c>
      <c r="H164" s="402"/>
    </row>
    <row r="165" spans="1:8" x14ac:dyDescent="0.2">
      <c r="A165" s="398">
        <v>904790184</v>
      </c>
      <c r="B165" s="141" t="s">
        <v>793</v>
      </c>
      <c r="C165" s="141" t="s">
        <v>222</v>
      </c>
      <c r="D165" s="399">
        <v>32150</v>
      </c>
      <c r="E165" s="130">
        <f t="shared" ca="1" si="2"/>
        <v>27</v>
      </c>
      <c r="F165" s="400" t="s">
        <v>786</v>
      </c>
      <c r="G165" s="401">
        <v>77720</v>
      </c>
      <c r="H165" s="402"/>
    </row>
    <row r="166" spans="1:8" x14ac:dyDescent="0.2">
      <c r="A166" s="398">
        <v>240241467</v>
      </c>
      <c r="B166" s="141" t="s">
        <v>798</v>
      </c>
      <c r="C166" s="141" t="s">
        <v>255</v>
      </c>
      <c r="D166" s="399">
        <v>34266</v>
      </c>
      <c r="E166" s="130">
        <f t="shared" ca="1" si="2"/>
        <v>21</v>
      </c>
      <c r="F166" s="400"/>
      <c r="G166" s="401">
        <v>28768</v>
      </c>
      <c r="H166" s="402"/>
    </row>
    <row r="167" spans="1:8" x14ac:dyDescent="0.2">
      <c r="A167" s="398">
        <v>688769770</v>
      </c>
      <c r="B167" s="141" t="s">
        <v>798</v>
      </c>
      <c r="C167" s="141" t="s">
        <v>222</v>
      </c>
      <c r="D167" s="399">
        <v>37316</v>
      </c>
      <c r="E167" s="130">
        <f t="shared" ca="1" si="2"/>
        <v>12</v>
      </c>
      <c r="F167" s="400" t="s">
        <v>794</v>
      </c>
      <c r="G167" s="401">
        <v>44530</v>
      </c>
      <c r="H167" s="402"/>
    </row>
    <row r="168" spans="1:8" x14ac:dyDescent="0.2">
      <c r="A168" s="398">
        <v>885773638</v>
      </c>
      <c r="B168" s="141" t="s">
        <v>800</v>
      </c>
      <c r="C168" s="141" t="s">
        <v>222</v>
      </c>
      <c r="D168" s="399">
        <v>35259</v>
      </c>
      <c r="E168" s="130">
        <f t="shared" ca="1" si="2"/>
        <v>18</v>
      </c>
      <c r="F168" s="400" t="s">
        <v>786</v>
      </c>
      <c r="G168" s="401">
        <v>75060</v>
      </c>
      <c r="H168" s="402"/>
    </row>
    <row r="169" spans="1:8" x14ac:dyDescent="0.2">
      <c r="A169" s="398">
        <v>933883118</v>
      </c>
      <c r="B169" s="141" t="s">
        <v>783</v>
      </c>
      <c r="C169" s="141" t="s">
        <v>217</v>
      </c>
      <c r="D169" s="399">
        <v>33348</v>
      </c>
      <c r="E169" s="130">
        <f t="shared" ca="1" si="2"/>
        <v>23</v>
      </c>
      <c r="F169" s="400"/>
      <c r="G169" s="401">
        <v>85980</v>
      </c>
      <c r="H169" s="402"/>
    </row>
    <row r="170" spans="1:8" x14ac:dyDescent="0.2">
      <c r="A170" s="398">
        <v>793256568</v>
      </c>
      <c r="B170" s="141" t="s">
        <v>798</v>
      </c>
      <c r="C170" s="141" t="s">
        <v>222</v>
      </c>
      <c r="D170" s="399">
        <v>34054</v>
      </c>
      <c r="E170" s="130">
        <f t="shared" ca="1" si="2"/>
        <v>21</v>
      </c>
      <c r="F170" s="400" t="s">
        <v>794</v>
      </c>
      <c r="G170" s="401">
        <v>27130</v>
      </c>
      <c r="H170" s="402"/>
    </row>
    <row r="171" spans="1:8" x14ac:dyDescent="0.2">
      <c r="A171" s="398">
        <v>803776506</v>
      </c>
      <c r="B171" s="141" t="s">
        <v>795</v>
      </c>
      <c r="C171" s="141" t="s">
        <v>222</v>
      </c>
      <c r="D171" s="399">
        <v>34102</v>
      </c>
      <c r="E171" s="130">
        <f t="shared" ca="1" si="2"/>
        <v>21</v>
      </c>
      <c r="F171" s="400" t="s">
        <v>792</v>
      </c>
      <c r="G171" s="401">
        <v>77950</v>
      </c>
      <c r="H171" s="402"/>
    </row>
    <row r="172" spans="1:8" x14ac:dyDescent="0.2">
      <c r="A172" s="398">
        <v>106686151</v>
      </c>
      <c r="B172" s="141" t="s">
        <v>783</v>
      </c>
      <c r="C172" s="141" t="s">
        <v>217</v>
      </c>
      <c r="D172" s="399">
        <v>34776</v>
      </c>
      <c r="E172" s="130">
        <f t="shared" ca="1" si="2"/>
        <v>19</v>
      </c>
      <c r="F172" s="400"/>
      <c r="G172" s="401">
        <v>47520</v>
      </c>
      <c r="H172" s="402"/>
    </row>
    <row r="173" spans="1:8" x14ac:dyDescent="0.2">
      <c r="A173" s="398">
        <v>512404764</v>
      </c>
      <c r="B173" s="141" t="s">
        <v>796</v>
      </c>
      <c r="C173" s="141" t="s">
        <v>222</v>
      </c>
      <c r="D173" s="399">
        <v>34980</v>
      </c>
      <c r="E173" s="130">
        <f t="shared" ca="1" si="2"/>
        <v>19</v>
      </c>
      <c r="F173" s="400" t="s">
        <v>786</v>
      </c>
      <c r="G173" s="401">
        <v>39000</v>
      </c>
      <c r="H173" s="402"/>
    </row>
    <row r="174" spans="1:8" x14ac:dyDescent="0.2">
      <c r="A174" s="398">
        <v>163292583</v>
      </c>
      <c r="B174" s="141" t="s">
        <v>797</v>
      </c>
      <c r="C174" s="141" t="s">
        <v>217</v>
      </c>
      <c r="D174" s="399">
        <v>34728</v>
      </c>
      <c r="E174" s="130">
        <f t="shared" ca="1" si="2"/>
        <v>20</v>
      </c>
      <c r="F174" s="400"/>
      <c r="G174" s="401">
        <v>30340</v>
      </c>
      <c r="H174" s="402"/>
    </row>
    <row r="175" spans="1:8" x14ac:dyDescent="0.2">
      <c r="A175" s="398">
        <v>313358310</v>
      </c>
      <c r="B175" s="141" t="s">
        <v>783</v>
      </c>
      <c r="C175" s="141" t="s">
        <v>222</v>
      </c>
      <c r="D175" s="399">
        <v>32912</v>
      </c>
      <c r="E175" s="130">
        <f t="shared" ca="1" si="2"/>
        <v>25</v>
      </c>
      <c r="F175" s="400" t="s">
        <v>794</v>
      </c>
      <c r="G175" s="401">
        <v>62688</v>
      </c>
      <c r="H175" s="402"/>
    </row>
    <row r="176" spans="1:8" x14ac:dyDescent="0.2">
      <c r="A176" s="398">
        <v>378882665</v>
      </c>
      <c r="B176" s="141" t="s">
        <v>783</v>
      </c>
      <c r="C176" s="141" t="s">
        <v>234</v>
      </c>
      <c r="D176" s="399">
        <v>32361</v>
      </c>
      <c r="E176" s="130">
        <f t="shared" ca="1" si="2"/>
        <v>26</v>
      </c>
      <c r="F176" s="400" t="s">
        <v>794</v>
      </c>
      <c r="G176" s="401">
        <v>46380</v>
      </c>
      <c r="H176" s="402"/>
    </row>
    <row r="177" spans="1:8" x14ac:dyDescent="0.2">
      <c r="A177" s="398">
        <v>867671341</v>
      </c>
      <c r="B177" s="141" t="s">
        <v>797</v>
      </c>
      <c r="C177" s="141" t="s">
        <v>234</v>
      </c>
      <c r="D177" s="399">
        <v>35586</v>
      </c>
      <c r="E177" s="130">
        <f t="shared" ca="1" si="2"/>
        <v>17</v>
      </c>
      <c r="F177" s="400" t="s">
        <v>794</v>
      </c>
      <c r="G177" s="401">
        <v>35280</v>
      </c>
      <c r="H177" s="402"/>
    </row>
    <row r="178" spans="1:8" x14ac:dyDescent="0.2">
      <c r="A178" s="398">
        <v>798466688</v>
      </c>
      <c r="B178" s="141" t="s">
        <v>788</v>
      </c>
      <c r="C178" s="141" t="s">
        <v>222</v>
      </c>
      <c r="D178" s="399">
        <v>38893</v>
      </c>
      <c r="E178" s="130">
        <f t="shared" ca="1" si="2"/>
        <v>8</v>
      </c>
      <c r="F178" s="400" t="s">
        <v>794</v>
      </c>
      <c r="G178" s="401">
        <v>35600</v>
      </c>
      <c r="H178" s="402"/>
    </row>
    <row r="179" spans="1:8" x14ac:dyDescent="0.2">
      <c r="A179" s="398">
        <v>671360508</v>
      </c>
      <c r="B179" s="141" t="s">
        <v>793</v>
      </c>
      <c r="C179" s="141" t="s">
        <v>234</v>
      </c>
      <c r="D179" s="399">
        <v>31850</v>
      </c>
      <c r="E179" s="130">
        <f t="shared" ca="1" si="2"/>
        <v>27</v>
      </c>
      <c r="F179" s="400" t="s">
        <v>792</v>
      </c>
      <c r="G179" s="401">
        <v>39620</v>
      </c>
      <c r="H179" s="402"/>
    </row>
    <row r="180" spans="1:8" x14ac:dyDescent="0.2">
      <c r="A180" s="398">
        <v>693214759</v>
      </c>
      <c r="B180" s="141" t="s">
        <v>798</v>
      </c>
      <c r="C180" s="141" t="s">
        <v>222</v>
      </c>
      <c r="D180" s="399">
        <v>32496</v>
      </c>
      <c r="E180" s="130">
        <f t="shared" ca="1" si="2"/>
        <v>26</v>
      </c>
      <c r="F180" s="400" t="s">
        <v>792</v>
      </c>
      <c r="G180" s="401">
        <v>62780</v>
      </c>
      <c r="H180" s="402"/>
    </row>
    <row r="181" spans="1:8" x14ac:dyDescent="0.2">
      <c r="A181" s="398">
        <v>501523688</v>
      </c>
      <c r="B181" s="141" t="s">
        <v>788</v>
      </c>
      <c r="C181" s="141" t="s">
        <v>222</v>
      </c>
      <c r="D181" s="399">
        <v>34210</v>
      </c>
      <c r="E181" s="130">
        <f t="shared" ca="1" si="2"/>
        <v>21</v>
      </c>
      <c r="F181" s="400" t="s">
        <v>794</v>
      </c>
      <c r="G181" s="401">
        <v>79730</v>
      </c>
      <c r="H181" s="402"/>
    </row>
    <row r="182" spans="1:8" x14ac:dyDescent="0.2">
      <c r="A182" s="398">
        <v>719937584</v>
      </c>
      <c r="B182" s="141" t="s">
        <v>801</v>
      </c>
      <c r="C182" s="141" t="s">
        <v>222</v>
      </c>
      <c r="D182" s="399">
        <v>32137</v>
      </c>
      <c r="E182" s="130">
        <f t="shared" ca="1" si="2"/>
        <v>27</v>
      </c>
      <c r="F182" s="400" t="s">
        <v>786</v>
      </c>
      <c r="G182" s="401">
        <v>37620</v>
      </c>
      <c r="H182" s="402"/>
    </row>
    <row r="183" spans="1:8" x14ac:dyDescent="0.2">
      <c r="A183" s="398">
        <v>828715080</v>
      </c>
      <c r="B183" s="141" t="s">
        <v>783</v>
      </c>
      <c r="C183" s="141" t="s">
        <v>222</v>
      </c>
      <c r="D183" s="399">
        <v>33784</v>
      </c>
      <c r="E183" s="130">
        <f t="shared" ca="1" si="2"/>
        <v>22</v>
      </c>
      <c r="F183" s="400" t="s">
        <v>792</v>
      </c>
      <c r="G183" s="401">
        <v>61148</v>
      </c>
      <c r="H183" s="402"/>
    </row>
    <row r="184" spans="1:8" x14ac:dyDescent="0.2">
      <c r="A184" s="398">
        <v>941937371</v>
      </c>
      <c r="B184" s="141" t="s">
        <v>798</v>
      </c>
      <c r="C184" s="141" t="s">
        <v>222</v>
      </c>
      <c r="D184" s="399">
        <v>34466</v>
      </c>
      <c r="E184" s="130">
        <f t="shared" ca="1" si="2"/>
        <v>20</v>
      </c>
      <c r="F184" s="400" t="s">
        <v>794</v>
      </c>
      <c r="G184" s="401">
        <v>86320</v>
      </c>
      <c r="H184" s="402"/>
    </row>
    <row r="185" spans="1:8" x14ac:dyDescent="0.2">
      <c r="A185" s="398">
        <v>288741910</v>
      </c>
      <c r="B185" s="141" t="s">
        <v>796</v>
      </c>
      <c r="C185" s="141" t="s">
        <v>222</v>
      </c>
      <c r="D185" s="399">
        <v>35050</v>
      </c>
      <c r="E185" s="130">
        <f t="shared" ca="1" si="2"/>
        <v>19</v>
      </c>
      <c r="F185" s="400" t="s">
        <v>786</v>
      </c>
      <c r="G185" s="401">
        <v>67020</v>
      </c>
      <c r="H185" s="402"/>
    </row>
    <row r="186" spans="1:8" x14ac:dyDescent="0.2">
      <c r="A186" s="398">
        <v>975857784</v>
      </c>
      <c r="B186" s="141" t="s">
        <v>796</v>
      </c>
      <c r="C186" s="141" t="s">
        <v>217</v>
      </c>
      <c r="D186" s="399">
        <v>35332</v>
      </c>
      <c r="E186" s="130">
        <f t="shared" ca="1" si="2"/>
        <v>18</v>
      </c>
      <c r="F186" s="400"/>
      <c r="G186" s="401">
        <v>77760</v>
      </c>
      <c r="H186" s="402"/>
    </row>
    <row r="187" spans="1:8" x14ac:dyDescent="0.2">
      <c r="A187" s="398">
        <v>489667166</v>
      </c>
      <c r="B187" s="141" t="s">
        <v>796</v>
      </c>
      <c r="C187" s="141" t="s">
        <v>222</v>
      </c>
      <c r="D187" s="399">
        <v>35097</v>
      </c>
      <c r="E187" s="130">
        <f t="shared" ca="1" si="2"/>
        <v>19</v>
      </c>
      <c r="F187" s="400" t="s">
        <v>792</v>
      </c>
      <c r="G187" s="401">
        <v>45880</v>
      </c>
      <c r="H187" s="402"/>
    </row>
    <row r="188" spans="1:8" x14ac:dyDescent="0.2">
      <c r="A188" s="398">
        <v>657835603</v>
      </c>
      <c r="B188" s="141" t="s">
        <v>798</v>
      </c>
      <c r="C188" s="141" t="s">
        <v>222</v>
      </c>
      <c r="D188" s="399">
        <v>31969</v>
      </c>
      <c r="E188" s="130">
        <f t="shared" ca="1" si="2"/>
        <v>27</v>
      </c>
      <c r="F188" s="400" t="s">
        <v>794</v>
      </c>
      <c r="G188" s="401">
        <v>24200</v>
      </c>
      <c r="H188" s="402"/>
    </row>
    <row r="189" spans="1:8" x14ac:dyDescent="0.2">
      <c r="A189" s="398">
        <v>746497232</v>
      </c>
      <c r="B189" s="141" t="s">
        <v>808</v>
      </c>
      <c r="C189" s="141" t="s">
        <v>217</v>
      </c>
      <c r="D189" s="399">
        <v>35363</v>
      </c>
      <c r="E189" s="130">
        <f t="shared" ca="1" si="2"/>
        <v>18</v>
      </c>
      <c r="F189" s="400" t="s">
        <v>786</v>
      </c>
      <c r="G189" s="401">
        <v>69410</v>
      </c>
      <c r="H189" s="402"/>
    </row>
    <row r="190" spans="1:8" x14ac:dyDescent="0.2">
      <c r="A190" s="398">
        <v>542051793</v>
      </c>
      <c r="B190" s="141" t="s">
        <v>810</v>
      </c>
      <c r="C190" s="141" t="s">
        <v>222</v>
      </c>
      <c r="D190" s="399">
        <v>34950</v>
      </c>
      <c r="E190" s="130">
        <f t="shared" ca="1" si="2"/>
        <v>19</v>
      </c>
      <c r="F190" s="400" t="s">
        <v>794</v>
      </c>
      <c r="G190" s="401">
        <v>75150</v>
      </c>
      <c r="H190" s="402"/>
    </row>
    <row r="191" spans="1:8" x14ac:dyDescent="0.2">
      <c r="A191" s="398">
        <v>750006979</v>
      </c>
      <c r="B191" s="141" t="s">
        <v>798</v>
      </c>
      <c r="C191" s="141" t="s">
        <v>234</v>
      </c>
      <c r="D191" s="399">
        <v>32732</v>
      </c>
      <c r="E191" s="130">
        <f t="shared" ca="1" si="2"/>
        <v>25</v>
      </c>
      <c r="F191" s="400" t="s">
        <v>135</v>
      </c>
      <c r="G191" s="401">
        <v>27710</v>
      </c>
      <c r="H191" s="402"/>
    </row>
    <row r="192" spans="1:8" x14ac:dyDescent="0.2">
      <c r="A192" s="398">
        <v>541365827</v>
      </c>
      <c r="B192" s="141" t="s">
        <v>805</v>
      </c>
      <c r="C192" s="141" t="s">
        <v>222</v>
      </c>
      <c r="D192" s="399">
        <v>36825</v>
      </c>
      <c r="E192" s="130">
        <f t="shared" ca="1" si="2"/>
        <v>14</v>
      </c>
      <c r="F192" s="400" t="s">
        <v>135</v>
      </c>
      <c r="G192" s="401">
        <v>65560</v>
      </c>
      <c r="H192" s="402"/>
    </row>
    <row r="193" spans="1:8" x14ac:dyDescent="0.2">
      <c r="A193" s="398">
        <v>943671719</v>
      </c>
      <c r="B193" s="141" t="s">
        <v>803</v>
      </c>
      <c r="C193" s="141" t="s">
        <v>222</v>
      </c>
      <c r="D193" s="399">
        <v>34139</v>
      </c>
      <c r="E193" s="130">
        <f t="shared" ca="1" si="2"/>
        <v>21</v>
      </c>
      <c r="F193" s="400" t="s">
        <v>786</v>
      </c>
      <c r="G193" s="401">
        <v>22920</v>
      </c>
      <c r="H193" s="402"/>
    </row>
    <row r="194" spans="1:8" x14ac:dyDescent="0.2">
      <c r="A194" s="398">
        <v>504914685</v>
      </c>
      <c r="B194" s="141" t="s">
        <v>788</v>
      </c>
      <c r="C194" s="141" t="s">
        <v>222</v>
      </c>
      <c r="D194" s="399">
        <v>34774</v>
      </c>
      <c r="E194" s="130">
        <f t="shared" ref="E194:E257" ca="1" si="3">DATEDIF(D194,TODAY(),"Y")</f>
        <v>19</v>
      </c>
      <c r="F194" s="400" t="s">
        <v>794</v>
      </c>
      <c r="G194" s="401">
        <v>33210</v>
      </c>
      <c r="H194" s="402"/>
    </row>
    <row r="195" spans="1:8" x14ac:dyDescent="0.2">
      <c r="A195" s="398">
        <v>259330447</v>
      </c>
      <c r="B195" s="141" t="s">
        <v>799</v>
      </c>
      <c r="C195" s="141" t="s">
        <v>217</v>
      </c>
      <c r="D195" s="399">
        <v>34882</v>
      </c>
      <c r="E195" s="130">
        <f t="shared" ca="1" si="3"/>
        <v>19</v>
      </c>
      <c r="F195" s="400"/>
      <c r="G195" s="401">
        <v>47620</v>
      </c>
      <c r="H195" s="402"/>
    </row>
    <row r="196" spans="1:8" x14ac:dyDescent="0.2">
      <c r="A196" s="398">
        <v>100432924</v>
      </c>
      <c r="B196" s="141" t="s">
        <v>790</v>
      </c>
      <c r="C196" s="141" t="s">
        <v>222</v>
      </c>
      <c r="D196" s="399">
        <v>34861</v>
      </c>
      <c r="E196" s="130">
        <f t="shared" ca="1" si="3"/>
        <v>19</v>
      </c>
      <c r="F196" s="400" t="s">
        <v>794</v>
      </c>
      <c r="G196" s="401">
        <v>24550</v>
      </c>
      <c r="H196" s="402"/>
    </row>
    <row r="197" spans="1:8" x14ac:dyDescent="0.2">
      <c r="A197" s="398">
        <v>991656720</v>
      </c>
      <c r="B197" s="141" t="s">
        <v>790</v>
      </c>
      <c r="C197" s="141" t="s">
        <v>222</v>
      </c>
      <c r="D197" s="399">
        <v>38137</v>
      </c>
      <c r="E197" s="130">
        <f t="shared" ca="1" si="3"/>
        <v>10</v>
      </c>
      <c r="F197" s="400" t="s">
        <v>135</v>
      </c>
      <c r="G197" s="401">
        <v>72830</v>
      </c>
      <c r="H197" s="402"/>
    </row>
    <row r="198" spans="1:8" x14ac:dyDescent="0.2">
      <c r="A198" s="398">
        <v>865073824</v>
      </c>
      <c r="B198" s="141" t="s">
        <v>788</v>
      </c>
      <c r="C198" s="141" t="s">
        <v>222</v>
      </c>
      <c r="D198" s="399">
        <v>33231</v>
      </c>
      <c r="E198" s="130">
        <f t="shared" ca="1" si="3"/>
        <v>24</v>
      </c>
      <c r="F198" s="400" t="s">
        <v>28</v>
      </c>
      <c r="G198" s="401">
        <v>34480</v>
      </c>
      <c r="H198" s="402"/>
    </row>
    <row r="199" spans="1:8" x14ac:dyDescent="0.2">
      <c r="A199" s="398">
        <v>351268538</v>
      </c>
      <c r="B199" s="141" t="s">
        <v>808</v>
      </c>
      <c r="C199" s="141" t="s">
        <v>255</v>
      </c>
      <c r="D199" s="399">
        <v>35209</v>
      </c>
      <c r="E199" s="130">
        <f t="shared" ca="1" si="3"/>
        <v>18</v>
      </c>
      <c r="F199" s="400" t="s">
        <v>786</v>
      </c>
      <c r="G199" s="401">
        <v>61860</v>
      </c>
      <c r="H199" s="402"/>
    </row>
    <row r="200" spans="1:8" x14ac:dyDescent="0.2">
      <c r="A200" s="398">
        <v>622274162</v>
      </c>
      <c r="B200" s="141" t="s">
        <v>805</v>
      </c>
      <c r="C200" s="141" t="s">
        <v>217</v>
      </c>
      <c r="D200" s="399">
        <v>33461</v>
      </c>
      <c r="E200" s="130">
        <f t="shared" ca="1" si="3"/>
        <v>23</v>
      </c>
      <c r="F200" s="400"/>
      <c r="G200" s="401">
        <v>26360</v>
      </c>
      <c r="H200" s="402"/>
    </row>
    <row r="201" spans="1:8" x14ac:dyDescent="0.2">
      <c r="A201" s="398">
        <v>304024314</v>
      </c>
      <c r="B201" s="141" t="s">
        <v>796</v>
      </c>
      <c r="C201" s="141" t="s">
        <v>217</v>
      </c>
      <c r="D201" s="399">
        <v>32111</v>
      </c>
      <c r="E201" s="130">
        <f t="shared" ca="1" si="3"/>
        <v>27</v>
      </c>
      <c r="F201" s="400"/>
      <c r="G201" s="401">
        <v>46650</v>
      </c>
      <c r="H201" s="402"/>
    </row>
    <row r="202" spans="1:8" x14ac:dyDescent="0.2">
      <c r="A202" s="398">
        <v>596008829</v>
      </c>
      <c r="B202" s="141" t="s">
        <v>788</v>
      </c>
      <c r="C202" s="141" t="s">
        <v>217</v>
      </c>
      <c r="D202" s="399">
        <v>34701</v>
      </c>
      <c r="E202" s="130">
        <f t="shared" ca="1" si="3"/>
        <v>20</v>
      </c>
      <c r="F202" s="400"/>
      <c r="G202" s="401">
        <v>45050</v>
      </c>
      <c r="H202" s="402"/>
    </row>
    <row r="203" spans="1:8" x14ac:dyDescent="0.2">
      <c r="A203" s="398">
        <v>240272873</v>
      </c>
      <c r="B203" s="141" t="s">
        <v>788</v>
      </c>
      <c r="C203" s="141" t="s">
        <v>217</v>
      </c>
      <c r="D203" s="399">
        <v>37602</v>
      </c>
      <c r="E203" s="130">
        <f t="shared" ca="1" si="3"/>
        <v>12</v>
      </c>
      <c r="F203" s="400"/>
      <c r="G203" s="401">
        <v>80330</v>
      </c>
      <c r="H203" s="402"/>
    </row>
    <row r="204" spans="1:8" x14ac:dyDescent="0.2">
      <c r="A204" s="398">
        <v>512405919</v>
      </c>
      <c r="B204" s="141" t="s">
        <v>788</v>
      </c>
      <c r="C204" s="141" t="s">
        <v>222</v>
      </c>
      <c r="D204" s="399">
        <v>36126</v>
      </c>
      <c r="E204" s="130">
        <f t="shared" ca="1" si="3"/>
        <v>16</v>
      </c>
      <c r="F204" s="400" t="s">
        <v>135</v>
      </c>
      <c r="G204" s="401">
        <v>64130</v>
      </c>
      <c r="H204" s="402"/>
    </row>
    <row r="205" spans="1:8" x14ac:dyDescent="0.2">
      <c r="A205" s="398">
        <v>569701716</v>
      </c>
      <c r="B205" s="141" t="s">
        <v>788</v>
      </c>
      <c r="C205" s="141" t="s">
        <v>234</v>
      </c>
      <c r="D205" s="399">
        <v>34867</v>
      </c>
      <c r="E205" s="130">
        <f t="shared" ca="1" si="3"/>
        <v>19</v>
      </c>
      <c r="F205" s="400" t="s">
        <v>135</v>
      </c>
      <c r="G205" s="401">
        <v>21670</v>
      </c>
      <c r="H205" s="402"/>
    </row>
    <row r="206" spans="1:8" x14ac:dyDescent="0.2">
      <c r="A206" s="398">
        <v>479081328</v>
      </c>
      <c r="B206" s="141" t="s">
        <v>799</v>
      </c>
      <c r="C206" s="141" t="s">
        <v>217</v>
      </c>
      <c r="D206" s="399">
        <v>34372</v>
      </c>
      <c r="E206" s="130">
        <f t="shared" ca="1" si="3"/>
        <v>21</v>
      </c>
      <c r="F206" s="400"/>
      <c r="G206" s="401">
        <v>63850</v>
      </c>
      <c r="H206" s="402"/>
    </row>
    <row r="207" spans="1:8" x14ac:dyDescent="0.2">
      <c r="A207" s="398">
        <v>861884260</v>
      </c>
      <c r="B207" s="141" t="s">
        <v>808</v>
      </c>
      <c r="C207" s="141" t="s">
        <v>222</v>
      </c>
      <c r="D207" s="399">
        <v>32075</v>
      </c>
      <c r="E207" s="130">
        <f t="shared" ca="1" si="3"/>
        <v>27</v>
      </c>
      <c r="F207" s="400" t="s">
        <v>794</v>
      </c>
      <c r="G207" s="401">
        <v>89140</v>
      </c>
      <c r="H207" s="402"/>
    </row>
    <row r="208" spans="1:8" x14ac:dyDescent="0.2">
      <c r="A208" s="398">
        <v>983047016</v>
      </c>
      <c r="B208" s="141" t="s">
        <v>796</v>
      </c>
      <c r="C208" s="141" t="s">
        <v>217</v>
      </c>
      <c r="D208" s="399">
        <v>37483</v>
      </c>
      <c r="E208" s="130">
        <f t="shared" ca="1" si="3"/>
        <v>12</v>
      </c>
      <c r="F208" s="400"/>
      <c r="G208" s="401">
        <v>85930</v>
      </c>
      <c r="H208" s="402"/>
    </row>
    <row r="209" spans="1:8" x14ac:dyDescent="0.2">
      <c r="A209" s="398">
        <v>555718765</v>
      </c>
      <c r="B209" s="141" t="s">
        <v>795</v>
      </c>
      <c r="C209" s="141" t="s">
        <v>222</v>
      </c>
      <c r="D209" s="399">
        <v>33427</v>
      </c>
      <c r="E209" s="130">
        <f t="shared" ca="1" si="3"/>
        <v>23</v>
      </c>
      <c r="F209" s="400" t="s">
        <v>794</v>
      </c>
      <c r="G209" s="401">
        <v>88850</v>
      </c>
      <c r="H209" s="402"/>
    </row>
    <row r="210" spans="1:8" x14ac:dyDescent="0.2">
      <c r="A210" s="398">
        <v>303641529</v>
      </c>
      <c r="B210" s="141" t="s">
        <v>804</v>
      </c>
      <c r="C210" s="141" t="s">
        <v>234</v>
      </c>
      <c r="D210" s="399">
        <v>33840</v>
      </c>
      <c r="E210" s="130">
        <f t="shared" ca="1" si="3"/>
        <v>22</v>
      </c>
      <c r="F210" s="400" t="s">
        <v>794</v>
      </c>
      <c r="G210" s="401">
        <v>49405</v>
      </c>
      <c r="H210" s="402"/>
    </row>
    <row r="211" spans="1:8" x14ac:dyDescent="0.2">
      <c r="A211" s="398">
        <v>195245117</v>
      </c>
      <c r="B211" s="141" t="s">
        <v>801</v>
      </c>
      <c r="C211" s="141" t="s">
        <v>255</v>
      </c>
      <c r="D211" s="399">
        <v>34363</v>
      </c>
      <c r="E211" s="130">
        <f t="shared" ca="1" si="3"/>
        <v>21</v>
      </c>
      <c r="F211" s="400"/>
      <c r="G211" s="401">
        <v>12676</v>
      </c>
      <c r="H211" s="402"/>
    </row>
    <row r="212" spans="1:8" x14ac:dyDescent="0.2">
      <c r="A212" s="398">
        <v>282972141</v>
      </c>
      <c r="B212" s="141" t="s">
        <v>805</v>
      </c>
      <c r="C212" s="141" t="s">
        <v>217</v>
      </c>
      <c r="D212" s="399">
        <v>34629</v>
      </c>
      <c r="E212" s="130">
        <f t="shared" ca="1" si="3"/>
        <v>20</v>
      </c>
      <c r="F212" s="400"/>
      <c r="G212" s="401">
        <v>25120</v>
      </c>
      <c r="H212" s="402"/>
    </row>
    <row r="213" spans="1:8" x14ac:dyDescent="0.2">
      <c r="A213" s="398">
        <v>681596577</v>
      </c>
      <c r="B213" s="141" t="s">
        <v>801</v>
      </c>
      <c r="C213" s="141" t="s">
        <v>217</v>
      </c>
      <c r="D213" s="399">
        <v>33840</v>
      </c>
      <c r="E213" s="130">
        <f t="shared" ca="1" si="3"/>
        <v>22</v>
      </c>
      <c r="F213" s="400"/>
      <c r="G213" s="401">
        <v>35260</v>
      </c>
      <c r="H213" s="402"/>
    </row>
    <row r="214" spans="1:8" x14ac:dyDescent="0.2">
      <c r="A214" s="398">
        <v>427811310</v>
      </c>
      <c r="B214" s="141" t="s">
        <v>797</v>
      </c>
      <c r="C214" s="141" t="s">
        <v>217</v>
      </c>
      <c r="D214" s="399">
        <v>33945</v>
      </c>
      <c r="E214" s="130">
        <f t="shared" ca="1" si="3"/>
        <v>22</v>
      </c>
      <c r="F214" s="400"/>
      <c r="G214" s="401">
        <v>89310</v>
      </c>
      <c r="H214" s="402"/>
    </row>
    <row r="215" spans="1:8" x14ac:dyDescent="0.2">
      <c r="A215" s="398">
        <v>380304349</v>
      </c>
      <c r="B215" s="141" t="s">
        <v>798</v>
      </c>
      <c r="C215" s="141" t="s">
        <v>222</v>
      </c>
      <c r="D215" s="399">
        <v>35239</v>
      </c>
      <c r="E215" s="130">
        <f t="shared" ca="1" si="3"/>
        <v>18</v>
      </c>
      <c r="F215" s="400" t="s">
        <v>786</v>
      </c>
      <c r="G215" s="401">
        <v>35460</v>
      </c>
      <c r="H215" s="402"/>
    </row>
    <row r="216" spans="1:8" x14ac:dyDescent="0.2">
      <c r="A216" s="398">
        <v>631405285</v>
      </c>
      <c r="B216" s="141" t="s">
        <v>797</v>
      </c>
      <c r="C216" s="141" t="s">
        <v>222</v>
      </c>
      <c r="D216" s="399">
        <v>32217</v>
      </c>
      <c r="E216" s="130">
        <f t="shared" ca="1" si="3"/>
        <v>26</v>
      </c>
      <c r="F216" s="400" t="s">
        <v>786</v>
      </c>
      <c r="G216" s="401">
        <v>85920</v>
      </c>
      <c r="H216" s="402"/>
    </row>
    <row r="217" spans="1:8" x14ac:dyDescent="0.2">
      <c r="A217" s="398">
        <v>624234626</v>
      </c>
      <c r="B217" s="141" t="s">
        <v>788</v>
      </c>
      <c r="C217" s="141" t="s">
        <v>234</v>
      </c>
      <c r="D217" s="399">
        <v>34033</v>
      </c>
      <c r="E217" s="130">
        <f t="shared" ca="1" si="3"/>
        <v>21</v>
      </c>
      <c r="F217" s="400" t="s">
        <v>794</v>
      </c>
      <c r="G217" s="401">
        <v>46645</v>
      </c>
      <c r="H217" s="402"/>
    </row>
    <row r="218" spans="1:8" x14ac:dyDescent="0.2">
      <c r="A218" s="398">
        <v>981106829</v>
      </c>
      <c r="B218" s="141" t="s">
        <v>797</v>
      </c>
      <c r="C218" s="141" t="s">
        <v>217</v>
      </c>
      <c r="D218" s="399">
        <v>34538</v>
      </c>
      <c r="E218" s="130">
        <f t="shared" ca="1" si="3"/>
        <v>20</v>
      </c>
      <c r="F218" s="400"/>
      <c r="G218" s="401">
        <v>85480</v>
      </c>
      <c r="H218" s="402"/>
    </row>
    <row r="219" spans="1:8" x14ac:dyDescent="0.2">
      <c r="A219" s="398">
        <v>938723321</v>
      </c>
      <c r="B219" s="141" t="s">
        <v>783</v>
      </c>
      <c r="C219" s="141" t="s">
        <v>217</v>
      </c>
      <c r="D219" s="399">
        <v>35477</v>
      </c>
      <c r="E219" s="130">
        <f t="shared" ca="1" si="3"/>
        <v>18</v>
      </c>
      <c r="F219" s="400"/>
      <c r="G219" s="401">
        <v>89640</v>
      </c>
      <c r="H219" s="402"/>
    </row>
    <row r="220" spans="1:8" x14ac:dyDescent="0.2">
      <c r="A220" s="398">
        <v>750722934</v>
      </c>
      <c r="B220" s="141" t="s">
        <v>796</v>
      </c>
      <c r="C220" s="141" t="s">
        <v>222</v>
      </c>
      <c r="D220" s="399">
        <v>34259</v>
      </c>
      <c r="E220" s="130">
        <f t="shared" ca="1" si="3"/>
        <v>21</v>
      </c>
      <c r="F220" s="400" t="s">
        <v>786</v>
      </c>
      <c r="G220" s="401">
        <v>37770</v>
      </c>
      <c r="H220" s="402"/>
    </row>
    <row r="221" spans="1:8" x14ac:dyDescent="0.2">
      <c r="A221" s="398">
        <v>371001908</v>
      </c>
      <c r="B221" s="141" t="s">
        <v>788</v>
      </c>
      <c r="C221" s="141" t="s">
        <v>222</v>
      </c>
      <c r="D221" s="399">
        <v>34046</v>
      </c>
      <c r="E221" s="130">
        <f t="shared" ca="1" si="3"/>
        <v>21</v>
      </c>
      <c r="F221" s="400" t="s">
        <v>792</v>
      </c>
      <c r="G221" s="401">
        <v>45480</v>
      </c>
      <c r="H221" s="402"/>
    </row>
    <row r="222" spans="1:8" x14ac:dyDescent="0.2">
      <c r="A222" s="398">
        <v>723066626</v>
      </c>
      <c r="B222" s="141" t="s">
        <v>798</v>
      </c>
      <c r="C222" s="141" t="s">
        <v>217</v>
      </c>
      <c r="D222" s="399">
        <v>37128</v>
      </c>
      <c r="E222" s="130">
        <f t="shared" ca="1" si="3"/>
        <v>13</v>
      </c>
      <c r="F222" s="400"/>
      <c r="G222" s="401">
        <v>32880</v>
      </c>
      <c r="H222" s="402"/>
    </row>
    <row r="223" spans="1:8" x14ac:dyDescent="0.2">
      <c r="A223" s="398">
        <v>466947318</v>
      </c>
      <c r="B223" s="141" t="s">
        <v>788</v>
      </c>
      <c r="C223" s="141" t="s">
        <v>222</v>
      </c>
      <c r="D223" s="399">
        <v>39268</v>
      </c>
      <c r="E223" s="130">
        <f t="shared" ca="1" si="3"/>
        <v>7</v>
      </c>
      <c r="F223" s="400" t="s">
        <v>794</v>
      </c>
      <c r="G223" s="401">
        <v>43820</v>
      </c>
      <c r="H223" s="402"/>
    </row>
    <row r="224" spans="1:8" x14ac:dyDescent="0.2">
      <c r="A224" s="398">
        <v>510190628</v>
      </c>
      <c r="B224" s="141" t="s">
        <v>803</v>
      </c>
      <c r="C224" s="141" t="s">
        <v>222</v>
      </c>
      <c r="D224" s="399">
        <v>37837</v>
      </c>
      <c r="E224" s="130">
        <f t="shared" ca="1" si="3"/>
        <v>11</v>
      </c>
      <c r="F224" s="400" t="s">
        <v>786</v>
      </c>
      <c r="G224" s="401">
        <v>43680</v>
      </c>
      <c r="H224" s="402"/>
    </row>
    <row r="225" spans="1:8" x14ac:dyDescent="0.2">
      <c r="A225" s="398">
        <v>847051774</v>
      </c>
      <c r="B225" s="141" t="s">
        <v>795</v>
      </c>
      <c r="C225" s="141" t="s">
        <v>222</v>
      </c>
      <c r="D225" s="399">
        <v>38347</v>
      </c>
      <c r="E225" s="130">
        <f t="shared" ca="1" si="3"/>
        <v>10</v>
      </c>
      <c r="F225" s="400" t="s">
        <v>28</v>
      </c>
      <c r="G225" s="401">
        <v>80880</v>
      </c>
      <c r="H225" s="402"/>
    </row>
    <row r="226" spans="1:8" x14ac:dyDescent="0.2">
      <c r="A226" s="398">
        <v>163350417</v>
      </c>
      <c r="B226" s="141" t="s">
        <v>798</v>
      </c>
      <c r="C226" s="141" t="s">
        <v>222</v>
      </c>
      <c r="D226" s="399">
        <v>35362</v>
      </c>
      <c r="E226" s="130">
        <f t="shared" ca="1" si="3"/>
        <v>18</v>
      </c>
      <c r="F226" s="400" t="s">
        <v>792</v>
      </c>
      <c r="G226" s="401">
        <v>65320</v>
      </c>
      <c r="H226" s="402"/>
    </row>
    <row r="227" spans="1:8" x14ac:dyDescent="0.2">
      <c r="A227" s="398">
        <v>365117800</v>
      </c>
      <c r="B227" s="141" t="s">
        <v>797</v>
      </c>
      <c r="C227" s="141" t="s">
        <v>222</v>
      </c>
      <c r="D227" s="399">
        <v>36650</v>
      </c>
      <c r="E227" s="130">
        <f t="shared" ca="1" si="3"/>
        <v>14</v>
      </c>
      <c r="F227" s="400" t="s">
        <v>794</v>
      </c>
      <c r="G227" s="401">
        <v>66890</v>
      </c>
      <c r="H227" s="402"/>
    </row>
    <row r="228" spans="1:8" x14ac:dyDescent="0.2">
      <c r="A228" s="398">
        <v>418701946</v>
      </c>
      <c r="B228" s="141" t="s">
        <v>798</v>
      </c>
      <c r="C228" s="141" t="s">
        <v>234</v>
      </c>
      <c r="D228" s="399">
        <v>32844</v>
      </c>
      <c r="E228" s="130">
        <f t="shared" ca="1" si="3"/>
        <v>25</v>
      </c>
      <c r="F228" s="400" t="s">
        <v>794</v>
      </c>
      <c r="G228" s="401">
        <v>49545</v>
      </c>
      <c r="H228" s="402"/>
    </row>
    <row r="229" spans="1:8" x14ac:dyDescent="0.2">
      <c r="A229" s="398">
        <v>289103201</v>
      </c>
      <c r="B229" s="141" t="s">
        <v>783</v>
      </c>
      <c r="C229" s="141" t="s">
        <v>222</v>
      </c>
      <c r="D229" s="399">
        <v>37907</v>
      </c>
      <c r="E229" s="130">
        <f t="shared" ca="1" si="3"/>
        <v>11</v>
      </c>
      <c r="F229" s="400" t="s">
        <v>794</v>
      </c>
      <c r="G229" s="401">
        <v>73830</v>
      </c>
      <c r="H229" s="402"/>
    </row>
    <row r="230" spans="1:8" x14ac:dyDescent="0.2">
      <c r="A230" s="398">
        <v>385074661</v>
      </c>
      <c r="B230" s="141" t="s">
        <v>799</v>
      </c>
      <c r="C230" s="141" t="s">
        <v>222</v>
      </c>
      <c r="D230" s="399">
        <v>33565</v>
      </c>
      <c r="E230" s="130">
        <f t="shared" ca="1" si="3"/>
        <v>23</v>
      </c>
      <c r="F230" s="400" t="s">
        <v>28</v>
      </c>
      <c r="G230" s="401">
        <v>66920</v>
      </c>
      <c r="H230" s="402"/>
    </row>
    <row r="231" spans="1:8" x14ac:dyDescent="0.2">
      <c r="A231" s="398">
        <v>297852686</v>
      </c>
      <c r="B231" s="141" t="s">
        <v>810</v>
      </c>
      <c r="C231" s="141" t="s">
        <v>222</v>
      </c>
      <c r="D231" s="399">
        <v>38394</v>
      </c>
      <c r="E231" s="130">
        <f t="shared" ca="1" si="3"/>
        <v>10</v>
      </c>
      <c r="F231" s="400" t="s">
        <v>28</v>
      </c>
      <c r="G231" s="401">
        <v>58290</v>
      </c>
      <c r="H231" s="402"/>
    </row>
    <row r="232" spans="1:8" x14ac:dyDescent="0.2">
      <c r="A232" s="398">
        <v>134557291</v>
      </c>
      <c r="B232" s="141" t="s">
        <v>793</v>
      </c>
      <c r="C232" s="141" t="s">
        <v>222</v>
      </c>
      <c r="D232" s="399">
        <v>31803</v>
      </c>
      <c r="E232" s="130">
        <f t="shared" ca="1" si="3"/>
        <v>28</v>
      </c>
      <c r="F232" s="400" t="s">
        <v>794</v>
      </c>
      <c r="G232" s="401">
        <v>32600</v>
      </c>
      <c r="H232" s="402"/>
    </row>
    <row r="233" spans="1:8" x14ac:dyDescent="0.2">
      <c r="A233" s="398">
        <v>920505896</v>
      </c>
      <c r="B233" s="141" t="s">
        <v>809</v>
      </c>
      <c r="C233" s="141" t="s">
        <v>217</v>
      </c>
      <c r="D233" s="399">
        <v>37445</v>
      </c>
      <c r="E233" s="130">
        <f t="shared" ca="1" si="3"/>
        <v>12</v>
      </c>
      <c r="F233" s="400"/>
      <c r="G233" s="401">
        <v>78860</v>
      </c>
      <c r="H233" s="402"/>
    </row>
    <row r="234" spans="1:8" x14ac:dyDescent="0.2">
      <c r="A234" s="398">
        <v>505680981</v>
      </c>
      <c r="B234" s="141" t="s">
        <v>783</v>
      </c>
      <c r="C234" s="141" t="s">
        <v>222</v>
      </c>
      <c r="D234" s="399">
        <v>35828</v>
      </c>
      <c r="E234" s="130">
        <f t="shared" ca="1" si="3"/>
        <v>17</v>
      </c>
      <c r="F234" s="400" t="s">
        <v>794</v>
      </c>
      <c r="G234" s="401">
        <v>29130</v>
      </c>
      <c r="H234" s="402"/>
    </row>
    <row r="235" spans="1:8" x14ac:dyDescent="0.2">
      <c r="A235" s="398">
        <v>411058865</v>
      </c>
      <c r="B235" s="141" t="s">
        <v>797</v>
      </c>
      <c r="C235" s="141" t="s">
        <v>222</v>
      </c>
      <c r="D235" s="399">
        <v>35698</v>
      </c>
      <c r="E235" s="130">
        <f t="shared" ca="1" si="3"/>
        <v>17</v>
      </c>
      <c r="F235" s="400" t="s">
        <v>794</v>
      </c>
      <c r="G235" s="401">
        <v>27180</v>
      </c>
      <c r="H235" s="402"/>
    </row>
    <row r="236" spans="1:8" x14ac:dyDescent="0.2">
      <c r="A236" s="398">
        <v>151277827</v>
      </c>
      <c r="B236" s="141" t="s">
        <v>783</v>
      </c>
      <c r="C236" s="141" t="s">
        <v>222</v>
      </c>
      <c r="D236" s="399">
        <v>38589</v>
      </c>
      <c r="E236" s="130">
        <f t="shared" ca="1" si="3"/>
        <v>9</v>
      </c>
      <c r="F236" s="400" t="s">
        <v>794</v>
      </c>
      <c r="G236" s="401">
        <v>24790</v>
      </c>
      <c r="H236" s="402"/>
    </row>
    <row r="237" spans="1:8" x14ac:dyDescent="0.2">
      <c r="A237" s="398">
        <v>242099349</v>
      </c>
      <c r="B237" s="141" t="s">
        <v>797</v>
      </c>
      <c r="C237" s="141" t="s">
        <v>222</v>
      </c>
      <c r="D237" s="399">
        <v>39191</v>
      </c>
      <c r="E237" s="130">
        <f t="shared" ca="1" si="3"/>
        <v>7</v>
      </c>
      <c r="F237" s="400" t="s">
        <v>135</v>
      </c>
      <c r="G237" s="401">
        <v>77820</v>
      </c>
      <c r="H237" s="402"/>
    </row>
    <row r="238" spans="1:8" x14ac:dyDescent="0.2">
      <c r="A238" s="398">
        <v>443476169</v>
      </c>
      <c r="B238" s="141" t="s">
        <v>799</v>
      </c>
      <c r="C238" s="141" t="s">
        <v>222</v>
      </c>
      <c r="D238" s="399">
        <v>32757</v>
      </c>
      <c r="E238" s="130">
        <f t="shared" ca="1" si="3"/>
        <v>25</v>
      </c>
      <c r="F238" s="400" t="s">
        <v>135</v>
      </c>
      <c r="G238" s="401">
        <v>86540</v>
      </c>
      <c r="H238" s="402"/>
    </row>
    <row r="239" spans="1:8" x14ac:dyDescent="0.2">
      <c r="A239" s="398">
        <v>851400058</v>
      </c>
      <c r="B239" s="141" t="s">
        <v>795</v>
      </c>
      <c r="C239" s="141" t="s">
        <v>234</v>
      </c>
      <c r="D239" s="403">
        <v>39083</v>
      </c>
      <c r="E239" s="130">
        <f t="shared" ca="1" si="3"/>
        <v>8</v>
      </c>
      <c r="F239" s="400" t="s">
        <v>794</v>
      </c>
      <c r="G239" s="401">
        <v>16925</v>
      </c>
      <c r="H239" s="402"/>
    </row>
    <row r="240" spans="1:8" x14ac:dyDescent="0.2">
      <c r="A240" s="398">
        <v>800685434</v>
      </c>
      <c r="B240" s="141" t="s">
        <v>798</v>
      </c>
      <c r="C240" s="141" t="s">
        <v>222</v>
      </c>
      <c r="D240" s="399">
        <v>35646</v>
      </c>
      <c r="E240" s="130">
        <f t="shared" ca="1" si="3"/>
        <v>17</v>
      </c>
      <c r="F240" s="400" t="s">
        <v>28</v>
      </c>
      <c r="G240" s="401">
        <v>49930</v>
      </c>
      <c r="H240" s="402"/>
    </row>
    <row r="241" spans="1:8" x14ac:dyDescent="0.2">
      <c r="A241" s="398">
        <v>214291610</v>
      </c>
      <c r="B241" s="141" t="s">
        <v>783</v>
      </c>
      <c r="C241" s="141" t="s">
        <v>222</v>
      </c>
      <c r="D241" s="399">
        <v>33909</v>
      </c>
      <c r="E241" s="130">
        <f t="shared" ca="1" si="3"/>
        <v>22</v>
      </c>
      <c r="F241" s="400" t="s">
        <v>794</v>
      </c>
      <c r="G241" s="401">
        <v>47340</v>
      </c>
      <c r="H241" s="402"/>
    </row>
    <row r="242" spans="1:8" x14ac:dyDescent="0.2">
      <c r="A242" s="398">
        <v>802700229</v>
      </c>
      <c r="B242" s="141" t="s">
        <v>804</v>
      </c>
      <c r="C242" s="141" t="s">
        <v>222</v>
      </c>
      <c r="D242" s="399">
        <v>32594</v>
      </c>
      <c r="E242" s="130">
        <f t="shared" ca="1" si="3"/>
        <v>25</v>
      </c>
      <c r="F242" s="400" t="s">
        <v>792</v>
      </c>
      <c r="G242" s="401">
        <v>87980</v>
      </c>
      <c r="H242" s="402"/>
    </row>
    <row r="243" spans="1:8" x14ac:dyDescent="0.2">
      <c r="A243" s="398">
        <v>313128501</v>
      </c>
      <c r="B243" s="141" t="s">
        <v>788</v>
      </c>
      <c r="C243" s="141" t="s">
        <v>255</v>
      </c>
      <c r="D243" s="399">
        <v>34180</v>
      </c>
      <c r="E243" s="130">
        <f t="shared" ca="1" si="3"/>
        <v>21</v>
      </c>
      <c r="F243" s="400"/>
      <c r="G243" s="401">
        <v>22472</v>
      </c>
      <c r="H243" s="402"/>
    </row>
    <row r="244" spans="1:8" x14ac:dyDescent="0.2">
      <c r="A244" s="398">
        <v>180095803</v>
      </c>
      <c r="B244" s="141" t="s">
        <v>788</v>
      </c>
      <c r="C244" s="141" t="s">
        <v>222</v>
      </c>
      <c r="D244" s="399">
        <v>38662</v>
      </c>
      <c r="E244" s="130">
        <f t="shared" ca="1" si="3"/>
        <v>9</v>
      </c>
      <c r="F244" s="400" t="s">
        <v>794</v>
      </c>
      <c r="G244" s="401">
        <v>78170</v>
      </c>
      <c r="H244" s="402"/>
    </row>
    <row r="245" spans="1:8" x14ac:dyDescent="0.2">
      <c r="A245" s="398">
        <v>671823263</v>
      </c>
      <c r="B245" s="141" t="s">
        <v>798</v>
      </c>
      <c r="C245" s="141" t="s">
        <v>222</v>
      </c>
      <c r="D245" s="399">
        <v>39327</v>
      </c>
      <c r="E245" s="130">
        <f t="shared" ca="1" si="3"/>
        <v>7</v>
      </c>
      <c r="F245" s="400" t="s">
        <v>794</v>
      </c>
      <c r="G245" s="401">
        <v>86640</v>
      </c>
      <c r="H245" s="402"/>
    </row>
    <row r="246" spans="1:8" x14ac:dyDescent="0.2">
      <c r="A246" s="398">
        <v>148899089</v>
      </c>
      <c r="B246" s="141" t="s">
        <v>797</v>
      </c>
      <c r="C246" s="141" t="s">
        <v>234</v>
      </c>
      <c r="D246" s="399">
        <v>32856</v>
      </c>
      <c r="E246" s="130">
        <f t="shared" ca="1" si="3"/>
        <v>25</v>
      </c>
      <c r="F246" s="400" t="s">
        <v>794</v>
      </c>
      <c r="G246" s="401">
        <v>26890</v>
      </c>
      <c r="H246" s="402"/>
    </row>
    <row r="247" spans="1:8" x14ac:dyDescent="0.2">
      <c r="A247" s="398">
        <v>542653222</v>
      </c>
      <c r="B247" s="141" t="s">
        <v>788</v>
      </c>
      <c r="C247" s="141" t="s">
        <v>217</v>
      </c>
      <c r="D247" s="399">
        <v>34687</v>
      </c>
      <c r="E247" s="130">
        <f t="shared" ca="1" si="3"/>
        <v>20</v>
      </c>
      <c r="F247" s="400"/>
      <c r="G247" s="401">
        <v>72520</v>
      </c>
      <c r="H247" s="402"/>
    </row>
    <row r="248" spans="1:8" x14ac:dyDescent="0.2">
      <c r="A248" s="398">
        <v>443238477</v>
      </c>
      <c r="B248" s="141" t="s">
        <v>795</v>
      </c>
      <c r="C248" s="141" t="s">
        <v>222</v>
      </c>
      <c r="D248" s="399">
        <v>38368</v>
      </c>
      <c r="E248" s="130">
        <f t="shared" ca="1" si="3"/>
        <v>10</v>
      </c>
      <c r="F248" s="400" t="s">
        <v>786</v>
      </c>
      <c r="G248" s="401">
        <v>80090</v>
      </c>
      <c r="H248" s="402"/>
    </row>
    <row r="249" spans="1:8" x14ac:dyDescent="0.2">
      <c r="A249" s="398">
        <v>219740602</v>
      </c>
      <c r="B249" s="141" t="s">
        <v>793</v>
      </c>
      <c r="C249" s="141" t="s">
        <v>234</v>
      </c>
      <c r="D249" s="399">
        <v>32039</v>
      </c>
      <c r="E249" s="130">
        <f t="shared" ca="1" si="3"/>
        <v>27</v>
      </c>
      <c r="F249" s="400" t="s">
        <v>28</v>
      </c>
      <c r="G249" s="401">
        <v>16015</v>
      </c>
      <c r="H249" s="402"/>
    </row>
    <row r="250" spans="1:8" x14ac:dyDescent="0.2">
      <c r="A250" s="398">
        <v>319449613</v>
      </c>
      <c r="B250" s="141" t="s">
        <v>788</v>
      </c>
      <c r="C250" s="141" t="s">
        <v>222</v>
      </c>
      <c r="D250" s="399">
        <v>35022</v>
      </c>
      <c r="E250" s="130">
        <f t="shared" ca="1" si="3"/>
        <v>19</v>
      </c>
      <c r="F250" s="400" t="s">
        <v>135</v>
      </c>
      <c r="G250" s="401">
        <v>37760</v>
      </c>
      <c r="H250" s="402"/>
    </row>
    <row r="251" spans="1:8" x14ac:dyDescent="0.2">
      <c r="A251" s="398">
        <v>970466937</v>
      </c>
      <c r="B251" s="141" t="s">
        <v>798</v>
      </c>
      <c r="C251" s="141" t="s">
        <v>217</v>
      </c>
      <c r="D251" s="399">
        <v>32185</v>
      </c>
      <c r="E251" s="130">
        <f t="shared" ca="1" si="3"/>
        <v>27</v>
      </c>
      <c r="F251" s="400"/>
      <c r="G251" s="401">
        <v>62480</v>
      </c>
      <c r="H251" s="402"/>
    </row>
    <row r="252" spans="1:8" x14ac:dyDescent="0.2">
      <c r="A252" s="398">
        <v>820244290</v>
      </c>
      <c r="B252" s="141" t="s">
        <v>788</v>
      </c>
      <c r="C252" s="141" t="s">
        <v>217</v>
      </c>
      <c r="D252" s="399">
        <v>32669</v>
      </c>
      <c r="E252" s="130">
        <f t="shared" ca="1" si="3"/>
        <v>25</v>
      </c>
      <c r="F252" s="400"/>
      <c r="G252" s="401">
        <v>73990</v>
      </c>
      <c r="H252" s="402"/>
    </row>
    <row r="253" spans="1:8" x14ac:dyDescent="0.2">
      <c r="A253" s="398">
        <v>635767088</v>
      </c>
      <c r="B253" s="141" t="s">
        <v>788</v>
      </c>
      <c r="C253" s="141" t="s">
        <v>217</v>
      </c>
      <c r="D253" s="399">
        <v>35667</v>
      </c>
      <c r="E253" s="130">
        <f t="shared" ca="1" si="3"/>
        <v>17</v>
      </c>
      <c r="F253" s="400"/>
      <c r="G253" s="401">
        <v>68510</v>
      </c>
      <c r="H253" s="402"/>
    </row>
    <row r="254" spans="1:8" x14ac:dyDescent="0.2">
      <c r="A254" s="398">
        <v>925049144</v>
      </c>
      <c r="B254" s="141" t="s">
        <v>803</v>
      </c>
      <c r="C254" s="141" t="s">
        <v>222</v>
      </c>
      <c r="D254" s="399">
        <v>34939</v>
      </c>
      <c r="E254" s="130">
        <f t="shared" ca="1" si="3"/>
        <v>19</v>
      </c>
      <c r="F254" s="400" t="s">
        <v>794</v>
      </c>
      <c r="G254" s="401">
        <v>49860</v>
      </c>
      <c r="H254" s="402"/>
    </row>
    <row r="255" spans="1:8" x14ac:dyDescent="0.2">
      <c r="A255" s="398">
        <v>618535019</v>
      </c>
      <c r="B255" s="141" t="s">
        <v>788</v>
      </c>
      <c r="C255" s="141" t="s">
        <v>222</v>
      </c>
      <c r="D255" s="399">
        <v>34622</v>
      </c>
      <c r="E255" s="130">
        <f t="shared" ca="1" si="3"/>
        <v>20</v>
      </c>
      <c r="F255" s="400" t="s">
        <v>786</v>
      </c>
      <c r="G255" s="401">
        <v>89740</v>
      </c>
      <c r="H255" s="402"/>
    </row>
    <row r="256" spans="1:8" x14ac:dyDescent="0.2">
      <c r="A256" s="398">
        <v>470935648</v>
      </c>
      <c r="B256" s="141" t="s">
        <v>788</v>
      </c>
      <c r="C256" s="141" t="s">
        <v>217</v>
      </c>
      <c r="D256" s="399">
        <v>37227</v>
      </c>
      <c r="E256" s="130">
        <f t="shared" ca="1" si="3"/>
        <v>13</v>
      </c>
      <c r="F256" s="400"/>
      <c r="G256" s="401">
        <v>39680</v>
      </c>
      <c r="H256" s="402"/>
    </row>
    <row r="257" spans="1:8" x14ac:dyDescent="0.2">
      <c r="A257" s="398">
        <v>459522265</v>
      </c>
      <c r="B257" s="141" t="s">
        <v>797</v>
      </c>
      <c r="C257" s="141" t="s">
        <v>222</v>
      </c>
      <c r="D257" s="399">
        <v>32265</v>
      </c>
      <c r="E257" s="130">
        <f t="shared" ca="1" si="3"/>
        <v>26</v>
      </c>
      <c r="F257" s="400" t="s">
        <v>792</v>
      </c>
      <c r="G257" s="401">
        <v>61400</v>
      </c>
      <c r="H257" s="402"/>
    </row>
    <row r="258" spans="1:8" x14ac:dyDescent="0.2">
      <c r="A258" s="398">
        <v>881242432</v>
      </c>
      <c r="B258" s="141" t="s">
        <v>795</v>
      </c>
      <c r="C258" s="141" t="s">
        <v>222</v>
      </c>
      <c r="D258" s="399">
        <v>32618</v>
      </c>
      <c r="E258" s="130">
        <f t="shared" ref="E258:E321" ca="1" si="4">DATEDIF(D258,TODAY(),"Y")</f>
        <v>25</v>
      </c>
      <c r="F258" s="400" t="s">
        <v>792</v>
      </c>
      <c r="G258" s="401">
        <v>68010</v>
      </c>
      <c r="H258" s="402"/>
    </row>
    <row r="259" spans="1:8" x14ac:dyDescent="0.2">
      <c r="A259" s="398">
        <v>695198896</v>
      </c>
      <c r="B259" s="141" t="s">
        <v>798</v>
      </c>
      <c r="C259" s="141" t="s">
        <v>217</v>
      </c>
      <c r="D259" s="399">
        <v>34516</v>
      </c>
      <c r="E259" s="130">
        <f t="shared" ca="1" si="4"/>
        <v>20</v>
      </c>
      <c r="F259" s="400"/>
      <c r="G259" s="401">
        <v>45030</v>
      </c>
      <c r="H259" s="402"/>
    </row>
    <row r="260" spans="1:8" x14ac:dyDescent="0.2">
      <c r="A260" s="398">
        <v>768681542</v>
      </c>
      <c r="B260" s="141" t="s">
        <v>810</v>
      </c>
      <c r="C260" s="141" t="s">
        <v>222</v>
      </c>
      <c r="D260" s="399">
        <v>34154</v>
      </c>
      <c r="E260" s="130">
        <f t="shared" ca="1" si="4"/>
        <v>21</v>
      </c>
      <c r="F260" s="400" t="s">
        <v>794</v>
      </c>
      <c r="G260" s="401">
        <v>60830</v>
      </c>
      <c r="H260" s="402"/>
    </row>
    <row r="261" spans="1:8" x14ac:dyDescent="0.2">
      <c r="A261" s="398">
        <v>264960848</v>
      </c>
      <c r="B261" s="141" t="s">
        <v>793</v>
      </c>
      <c r="C261" s="141" t="s">
        <v>217</v>
      </c>
      <c r="D261" s="399">
        <v>31976</v>
      </c>
      <c r="E261" s="130">
        <f t="shared" ca="1" si="4"/>
        <v>27</v>
      </c>
      <c r="F261" s="400"/>
      <c r="G261" s="401">
        <v>49070</v>
      </c>
      <c r="H261" s="402"/>
    </row>
    <row r="262" spans="1:8" x14ac:dyDescent="0.2">
      <c r="A262" s="398">
        <v>914041569</v>
      </c>
      <c r="B262" s="141" t="s">
        <v>800</v>
      </c>
      <c r="C262" s="141" t="s">
        <v>222</v>
      </c>
      <c r="D262" s="403">
        <v>39090</v>
      </c>
      <c r="E262" s="130">
        <f t="shared" ca="1" si="4"/>
        <v>8</v>
      </c>
      <c r="F262" s="400" t="s">
        <v>786</v>
      </c>
      <c r="G262" s="401">
        <v>79150</v>
      </c>
      <c r="H262" s="402"/>
    </row>
    <row r="263" spans="1:8" x14ac:dyDescent="0.2">
      <c r="A263" s="398">
        <v>503036433</v>
      </c>
      <c r="B263" s="141" t="s">
        <v>783</v>
      </c>
      <c r="C263" s="141" t="s">
        <v>222</v>
      </c>
      <c r="D263" s="399">
        <v>32150</v>
      </c>
      <c r="E263" s="130">
        <f t="shared" ca="1" si="4"/>
        <v>27</v>
      </c>
      <c r="F263" s="400" t="s">
        <v>135</v>
      </c>
      <c r="G263" s="401">
        <v>77740</v>
      </c>
      <c r="H263" s="402"/>
    </row>
    <row r="264" spans="1:8" x14ac:dyDescent="0.2">
      <c r="A264" s="398">
        <v>596641549</v>
      </c>
      <c r="B264" s="141" t="s">
        <v>788</v>
      </c>
      <c r="C264" s="141" t="s">
        <v>217</v>
      </c>
      <c r="D264" s="399">
        <v>35040</v>
      </c>
      <c r="E264" s="130">
        <f t="shared" ca="1" si="4"/>
        <v>19</v>
      </c>
      <c r="F264" s="400"/>
      <c r="G264" s="401">
        <v>27380</v>
      </c>
      <c r="H264" s="402"/>
    </row>
    <row r="265" spans="1:8" x14ac:dyDescent="0.2">
      <c r="A265" s="398">
        <v>638495756</v>
      </c>
      <c r="B265" s="141" t="s">
        <v>783</v>
      </c>
      <c r="C265" s="141" t="s">
        <v>217</v>
      </c>
      <c r="D265" s="399">
        <v>32639</v>
      </c>
      <c r="E265" s="130">
        <f t="shared" ca="1" si="4"/>
        <v>25</v>
      </c>
      <c r="F265" s="400"/>
      <c r="G265" s="401">
        <v>44720</v>
      </c>
      <c r="H265" s="402"/>
    </row>
    <row r="266" spans="1:8" x14ac:dyDescent="0.2">
      <c r="A266" s="398">
        <v>311883362</v>
      </c>
      <c r="B266" s="141" t="s">
        <v>788</v>
      </c>
      <c r="C266" s="141" t="s">
        <v>217</v>
      </c>
      <c r="D266" s="399">
        <v>36016</v>
      </c>
      <c r="E266" s="130">
        <f t="shared" ca="1" si="4"/>
        <v>16</v>
      </c>
      <c r="F266" s="400"/>
      <c r="G266" s="401">
        <v>52770</v>
      </c>
      <c r="H266" s="402"/>
    </row>
    <row r="267" spans="1:8" x14ac:dyDescent="0.2">
      <c r="A267" s="398">
        <v>924942231</v>
      </c>
      <c r="B267" s="141" t="s">
        <v>783</v>
      </c>
      <c r="C267" s="141" t="s">
        <v>234</v>
      </c>
      <c r="D267" s="399">
        <v>38856</v>
      </c>
      <c r="E267" s="130">
        <f t="shared" ca="1" si="4"/>
        <v>8</v>
      </c>
      <c r="F267" s="400" t="s">
        <v>28</v>
      </c>
      <c r="G267" s="401">
        <v>25245</v>
      </c>
      <c r="H267" s="402"/>
    </row>
    <row r="268" spans="1:8" x14ac:dyDescent="0.2">
      <c r="A268" s="398">
        <v>711445298</v>
      </c>
      <c r="B268" s="141" t="s">
        <v>795</v>
      </c>
      <c r="C268" s="141" t="s">
        <v>217</v>
      </c>
      <c r="D268" s="403">
        <v>39310</v>
      </c>
      <c r="E268" s="130">
        <f t="shared" ca="1" si="4"/>
        <v>7</v>
      </c>
      <c r="F268" s="400"/>
      <c r="G268" s="401">
        <v>84300</v>
      </c>
      <c r="H268" s="402"/>
    </row>
    <row r="269" spans="1:8" x14ac:dyDescent="0.2">
      <c r="A269" s="398">
        <v>876082195</v>
      </c>
      <c r="B269" s="141" t="s">
        <v>798</v>
      </c>
      <c r="C269" s="141" t="s">
        <v>222</v>
      </c>
      <c r="D269" s="399">
        <v>35020</v>
      </c>
      <c r="E269" s="130">
        <f t="shared" ca="1" si="4"/>
        <v>19</v>
      </c>
      <c r="F269" s="400" t="s">
        <v>28</v>
      </c>
      <c r="G269" s="401">
        <v>61850</v>
      </c>
      <c r="H269" s="402"/>
    </row>
    <row r="270" spans="1:8" x14ac:dyDescent="0.2">
      <c r="A270" s="398">
        <v>775217609</v>
      </c>
      <c r="B270" s="141" t="s">
        <v>788</v>
      </c>
      <c r="C270" s="141" t="s">
        <v>222</v>
      </c>
      <c r="D270" s="399">
        <v>33094</v>
      </c>
      <c r="E270" s="130">
        <f t="shared" ca="1" si="4"/>
        <v>24</v>
      </c>
      <c r="F270" s="400" t="s">
        <v>786</v>
      </c>
      <c r="G270" s="401">
        <v>24710</v>
      </c>
      <c r="H270" s="402"/>
    </row>
    <row r="271" spans="1:8" x14ac:dyDescent="0.2">
      <c r="A271" s="398">
        <v>914428485</v>
      </c>
      <c r="B271" s="141" t="s">
        <v>790</v>
      </c>
      <c r="C271" s="141" t="s">
        <v>234</v>
      </c>
      <c r="D271" s="399">
        <v>31980</v>
      </c>
      <c r="E271" s="130">
        <f t="shared" ca="1" si="4"/>
        <v>27</v>
      </c>
      <c r="F271" s="400" t="s">
        <v>792</v>
      </c>
      <c r="G271" s="401">
        <v>26795</v>
      </c>
      <c r="H271" s="402"/>
    </row>
    <row r="272" spans="1:8" x14ac:dyDescent="0.2">
      <c r="A272" s="398">
        <v>964255290</v>
      </c>
      <c r="B272" s="141" t="s">
        <v>798</v>
      </c>
      <c r="C272" s="141" t="s">
        <v>222</v>
      </c>
      <c r="D272" s="399">
        <v>38708</v>
      </c>
      <c r="E272" s="130">
        <f t="shared" ca="1" si="4"/>
        <v>9</v>
      </c>
      <c r="F272" s="400" t="s">
        <v>786</v>
      </c>
      <c r="G272" s="401">
        <v>34990</v>
      </c>
      <c r="H272" s="402"/>
    </row>
    <row r="273" spans="1:8" x14ac:dyDescent="0.2">
      <c r="A273" s="398">
        <v>167646549</v>
      </c>
      <c r="B273" s="141" t="s">
        <v>804</v>
      </c>
      <c r="C273" s="141" t="s">
        <v>217</v>
      </c>
      <c r="D273" s="399">
        <v>36493</v>
      </c>
      <c r="E273" s="130">
        <f t="shared" ca="1" si="4"/>
        <v>15</v>
      </c>
      <c r="F273" s="400"/>
      <c r="G273" s="401">
        <v>78100</v>
      </c>
      <c r="H273" s="402"/>
    </row>
    <row r="274" spans="1:8" x14ac:dyDescent="0.2">
      <c r="A274" s="398">
        <v>668708287</v>
      </c>
      <c r="B274" s="141" t="s">
        <v>796</v>
      </c>
      <c r="C274" s="141" t="s">
        <v>217</v>
      </c>
      <c r="D274" s="399">
        <v>34496</v>
      </c>
      <c r="E274" s="130">
        <f t="shared" ca="1" si="4"/>
        <v>20</v>
      </c>
      <c r="F274" s="400"/>
      <c r="G274" s="401">
        <v>86100</v>
      </c>
      <c r="H274" s="402"/>
    </row>
    <row r="275" spans="1:8" x14ac:dyDescent="0.2">
      <c r="A275" s="398">
        <v>945160038</v>
      </c>
      <c r="B275" s="141" t="s">
        <v>783</v>
      </c>
      <c r="C275" s="141" t="s">
        <v>222</v>
      </c>
      <c r="D275" s="399">
        <v>36391</v>
      </c>
      <c r="E275" s="130">
        <f t="shared" ca="1" si="4"/>
        <v>15</v>
      </c>
      <c r="F275" s="400" t="s">
        <v>792</v>
      </c>
      <c r="G275" s="401">
        <v>23560</v>
      </c>
      <c r="H275" s="402"/>
    </row>
    <row r="276" spans="1:8" x14ac:dyDescent="0.2">
      <c r="A276" s="398">
        <v>135633006</v>
      </c>
      <c r="B276" s="141" t="s">
        <v>796</v>
      </c>
      <c r="C276" s="141" t="s">
        <v>217</v>
      </c>
      <c r="D276" s="399">
        <v>35169</v>
      </c>
      <c r="E276" s="130">
        <f t="shared" ca="1" si="4"/>
        <v>18</v>
      </c>
      <c r="F276" s="400"/>
      <c r="G276" s="401">
        <v>54840</v>
      </c>
      <c r="H276" s="402"/>
    </row>
    <row r="277" spans="1:8" x14ac:dyDescent="0.2">
      <c r="A277" s="398">
        <v>589649495</v>
      </c>
      <c r="B277" s="141" t="s">
        <v>788</v>
      </c>
      <c r="C277" s="141" t="s">
        <v>222</v>
      </c>
      <c r="D277" s="399">
        <v>35397</v>
      </c>
      <c r="E277" s="130">
        <f t="shared" ca="1" si="4"/>
        <v>18</v>
      </c>
      <c r="F277" s="400" t="s">
        <v>28</v>
      </c>
      <c r="G277" s="401">
        <v>38870</v>
      </c>
      <c r="H277" s="402"/>
    </row>
    <row r="278" spans="1:8" x14ac:dyDescent="0.2">
      <c r="A278" s="398">
        <v>365499498</v>
      </c>
      <c r="B278" s="141" t="s">
        <v>795</v>
      </c>
      <c r="C278" s="141" t="s">
        <v>222</v>
      </c>
      <c r="D278" s="399">
        <v>37497</v>
      </c>
      <c r="E278" s="130">
        <f t="shared" ca="1" si="4"/>
        <v>12</v>
      </c>
      <c r="F278" s="400" t="s">
        <v>794</v>
      </c>
      <c r="G278" s="401">
        <v>47060</v>
      </c>
      <c r="H278" s="402"/>
    </row>
    <row r="279" spans="1:8" x14ac:dyDescent="0.2">
      <c r="A279" s="398">
        <v>425598783</v>
      </c>
      <c r="B279" s="141" t="s">
        <v>805</v>
      </c>
      <c r="C279" s="141" t="s">
        <v>234</v>
      </c>
      <c r="D279" s="399">
        <v>33760</v>
      </c>
      <c r="E279" s="130">
        <f t="shared" ca="1" si="4"/>
        <v>22</v>
      </c>
      <c r="F279" s="400" t="s">
        <v>28</v>
      </c>
      <c r="G279" s="401">
        <v>21220</v>
      </c>
      <c r="H279" s="402"/>
    </row>
    <row r="280" spans="1:8" x14ac:dyDescent="0.2">
      <c r="A280" s="398">
        <v>330879921</v>
      </c>
      <c r="B280" s="141" t="s">
        <v>783</v>
      </c>
      <c r="C280" s="141" t="s">
        <v>222</v>
      </c>
      <c r="D280" s="399">
        <v>34778</v>
      </c>
      <c r="E280" s="130">
        <f t="shared" ca="1" si="4"/>
        <v>19</v>
      </c>
      <c r="F280" s="400" t="s">
        <v>135</v>
      </c>
      <c r="G280" s="401">
        <v>54580</v>
      </c>
      <c r="H280" s="402"/>
    </row>
    <row r="281" spans="1:8" x14ac:dyDescent="0.2">
      <c r="A281" s="398">
        <v>644862142</v>
      </c>
      <c r="B281" s="141" t="s">
        <v>797</v>
      </c>
      <c r="C281" s="141" t="s">
        <v>217</v>
      </c>
      <c r="D281" s="399">
        <v>33341</v>
      </c>
      <c r="E281" s="130">
        <f t="shared" ca="1" si="4"/>
        <v>23</v>
      </c>
      <c r="F281" s="400"/>
      <c r="G281" s="401">
        <v>46670</v>
      </c>
      <c r="H281" s="402"/>
    </row>
    <row r="282" spans="1:8" x14ac:dyDescent="0.2">
      <c r="A282" s="398">
        <v>370608224</v>
      </c>
      <c r="B282" s="141" t="s">
        <v>811</v>
      </c>
      <c r="C282" s="141" t="s">
        <v>222</v>
      </c>
      <c r="D282" s="399">
        <v>36097</v>
      </c>
      <c r="E282" s="130">
        <f t="shared" ca="1" si="4"/>
        <v>16</v>
      </c>
      <c r="F282" s="400" t="s">
        <v>794</v>
      </c>
      <c r="G282" s="401">
        <v>59140</v>
      </c>
      <c r="H282" s="402"/>
    </row>
    <row r="283" spans="1:8" x14ac:dyDescent="0.2">
      <c r="A283" s="398">
        <v>275102740</v>
      </c>
      <c r="B283" s="141" t="s">
        <v>799</v>
      </c>
      <c r="C283" s="141" t="s">
        <v>222</v>
      </c>
      <c r="D283" s="399">
        <v>32385</v>
      </c>
      <c r="E283" s="130">
        <f t="shared" ca="1" si="4"/>
        <v>26</v>
      </c>
      <c r="F283" s="400" t="s">
        <v>792</v>
      </c>
      <c r="G283" s="401">
        <v>60560</v>
      </c>
      <c r="H283" s="402"/>
    </row>
    <row r="284" spans="1:8" x14ac:dyDescent="0.2">
      <c r="A284" s="398">
        <v>487810878</v>
      </c>
      <c r="B284" s="141" t="s">
        <v>788</v>
      </c>
      <c r="C284" s="141" t="s">
        <v>222</v>
      </c>
      <c r="D284" s="399">
        <v>32758</v>
      </c>
      <c r="E284" s="130">
        <f t="shared" ca="1" si="4"/>
        <v>25</v>
      </c>
      <c r="F284" s="400" t="s">
        <v>786</v>
      </c>
      <c r="G284" s="401">
        <v>23330</v>
      </c>
      <c r="H284" s="402"/>
    </row>
    <row r="285" spans="1:8" x14ac:dyDescent="0.2">
      <c r="A285" s="398">
        <v>959568761</v>
      </c>
      <c r="B285" s="141" t="s">
        <v>795</v>
      </c>
      <c r="C285" s="141" t="s">
        <v>222</v>
      </c>
      <c r="D285" s="399">
        <v>32147</v>
      </c>
      <c r="E285" s="130">
        <f t="shared" ca="1" si="4"/>
        <v>27</v>
      </c>
      <c r="F285" s="400" t="s">
        <v>135</v>
      </c>
      <c r="G285" s="401">
        <v>61470</v>
      </c>
      <c r="H285" s="402"/>
    </row>
    <row r="286" spans="1:8" x14ac:dyDescent="0.2">
      <c r="A286" s="398">
        <v>617795992</v>
      </c>
      <c r="B286" s="141" t="s">
        <v>795</v>
      </c>
      <c r="C286" s="141" t="s">
        <v>222</v>
      </c>
      <c r="D286" s="399">
        <v>32268</v>
      </c>
      <c r="E286" s="130">
        <f t="shared" ca="1" si="4"/>
        <v>26</v>
      </c>
      <c r="F286" s="400" t="s">
        <v>794</v>
      </c>
      <c r="G286" s="401">
        <v>43580</v>
      </c>
      <c r="H286" s="402"/>
    </row>
    <row r="287" spans="1:8" x14ac:dyDescent="0.2">
      <c r="A287" s="398">
        <v>597641409</v>
      </c>
      <c r="B287" s="141" t="s">
        <v>799</v>
      </c>
      <c r="C287" s="141" t="s">
        <v>222</v>
      </c>
      <c r="D287" s="399">
        <v>34547</v>
      </c>
      <c r="E287" s="130">
        <f t="shared" ca="1" si="4"/>
        <v>20</v>
      </c>
      <c r="F287" s="400" t="s">
        <v>786</v>
      </c>
      <c r="G287" s="401">
        <v>82110</v>
      </c>
      <c r="H287" s="402"/>
    </row>
    <row r="288" spans="1:8" x14ac:dyDescent="0.2">
      <c r="A288" s="398">
        <v>150132247</v>
      </c>
      <c r="B288" s="141" t="s">
        <v>795</v>
      </c>
      <c r="C288" s="141" t="s">
        <v>222</v>
      </c>
      <c r="D288" s="399">
        <v>32571</v>
      </c>
      <c r="E288" s="130">
        <f t="shared" ca="1" si="4"/>
        <v>25</v>
      </c>
      <c r="F288" s="400" t="s">
        <v>28</v>
      </c>
      <c r="G288" s="401">
        <v>46910</v>
      </c>
      <c r="H288" s="402"/>
    </row>
    <row r="289" spans="1:8" x14ac:dyDescent="0.2">
      <c r="A289" s="398">
        <v>232896341</v>
      </c>
      <c r="B289" s="141" t="s">
        <v>805</v>
      </c>
      <c r="C289" s="141" t="s">
        <v>217</v>
      </c>
      <c r="D289" s="403">
        <v>38926</v>
      </c>
      <c r="E289" s="130">
        <f t="shared" ca="1" si="4"/>
        <v>8</v>
      </c>
      <c r="F289" s="400"/>
      <c r="G289" s="401">
        <v>45830</v>
      </c>
      <c r="H289" s="402"/>
    </row>
    <row r="290" spans="1:8" x14ac:dyDescent="0.2">
      <c r="A290" s="398">
        <v>765836666</v>
      </c>
      <c r="B290" s="141" t="s">
        <v>796</v>
      </c>
      <c r="C290" s="141" t="s">
        <v>222</v>
      </c>
      <c r="D290" s="399">
        <v>37843</v>
      </c>
      <c r="E290" s="130">
        <f t="shared" ca="1" si="4"/>
        <v>11</v>
      </c>
      <c r="F290" s="400" t="s">
        <v>786</v>
      </c>
      <c r="G290" s="401">
        <v>43600</v>
      </c>
      <c r="H290" s="402"/>
    </row>
    <row r="291" spans="1:8" x14ac:dyDescent="0.2">
      <c r="A291" s="398">
        <v>180832423</v>
      </c>
      <c r="B291" s="141" t="s">
        <v>796</v>
      </c>
      <c r="C291" s="141" t="s">
        <v>222</v>
      </c>
      <c r="D291" s="399">
        <v>34768</v>
      </c>
      <c r="E291" s="130">
        <f t="shared" ca="1" si="4"/>
        <v>19</v>
      </c>
      <c r="F291" s="400" t="s">
        <v>28</v>
      </c>
      <c r="G291" s="401">
        <v>79610</v>
      </c>
      <c r="H291" s="402"/>
    </row>
    <row r="292" spans="1:8" x14ac:dyDescent="0.2">
      <c r="A292" s="398">
        <v>787156286</v>
      </c>
      <c r="B292" s="141" t="s">
        <v>797</v>
      </c>
      <c r="C292" s="141" t="s">
        <v>222</v>
      </c>
      <c r="D292" s="399">
        <v>32038</v>
      </c>
      <c r="E292" s="130">
        <f t="shared" ca="1" si="4"/>
        <v>27</v>
      </c>
      <c r="F292" s="400" t="s">
        <v>28</v>
      </c>
      <c r="G292" s="401">
        <v>49810</v>
      </c>
      <c r="H292" s="402"/>
    </row>
    <row r="293" spans="1:8" x14ac:dyDescent="0.2">
      <c r="A293" s="398">
        <v>772163640</v>
      </c>
      <c r="B293" s="141" t="s">
        <v>788</v>
      </c>
      <c r="C293" s="141" t="s">
        <v>222</v>
      </c>
      <c r="D293" s="399">
        <v>35134</v>
      </c>
      <c r="E293" s="130">
        <f t="shared" ca="1" si="4"/>
        <v>18</v>
      </c>
      <c r="F293" s="400" t="s">
        <v>794</v>
      </c>
      <c r="G293" s="401">
        <v>67280</v>
      </c>
      <c r="H293" s="402"/>
    </row>
    <row r="294" spans="1:8" x14ac:dyDescent="0.2">
      <c r="A294" s="398">
        <v>114005397</v>
      </c>
      <c r="B294" s="141" t="s">
        <v>788</v>
      </c>
      <c r="C294" s="141" t="s">
        <v>217</v>
      </c>
      <c r="D294" s="399">
        <v>37879</v>
      </c>
      <c r="E294" s="130">
        <f t="shared" ca="1" si="4"/>
        <v>11</v>
      </c>
      <c r="F294" s="400"/>
      <c r="G294" s="401">
        <v>63850</v>
      </c>
      <c r="H294" s="402"/>
    </row>
    <row r="295" spans="1:8" x14ac:dyDescent="0.2">
      <c r="A295" s="398">
        <v>416394493</v>
      </c>
      <c r="B295" s="141" t="s">
        <v>788</v>
      </c>
      <c r="C295" s="141" t="s">
        <v>222</v>
      </c>
      <c r="D295" s="399">
        <v>34628</v>
      </c>
      <c r="E295" s="130">
        <f t="shared" ca="1" si="4"/>
        <v>20</v>
      </c>
      <c r="F295" s="400" t="s">
        <v>135</v>
      </c>
      <c r="G295" s="401">
        <v>55450</v>
      </c>
      <c r="H295" s="402"/>
    </row>
    <row r="296" spans="1:8" x14ac:dyDescent="0.2">
      <c r="A296" s="398">
        <v>984570981</v>
      </c>
      <c r="B296" s="141" t="s">
        <v>788</v>
      </c>
      <c r="C296" s="141" t="s">
        <v>234</v>
      </c>
      <c r="D296" s="399">
        <v>34959</v>
      </c>
      <c r="E296" s="130">
        <f t="shared" ca="1" si="4"/>
        <v>19</v>
      </c>
      <c r="F296" s="400" t="s">
        <v>786</v>
      </c>
      <c r="G296" s="401">
        <v>48190</v>
      </c>
      <c r="H296" s="402"/>
    </row>
    <row r="297" spans="1:8" x14ac:dyDescent="0.2">
      <c r="A297" s="398">
        <v>859204644</v>
      </c>
      <c r="B297" s="141" t="s">
        <v>804</v>
      </c>
      <c r="C297" s="141" t="s">
        <v>217</v>
      </c>
      <c r="D297" s="399">
        <v>34414</v>
      </c>
      <c r="E297" s="130">
        <f t="shared" ca="1" si="4"/>
        <v>20</v>
      </c>
      <c r="F297" s="400"/>
      <c r="G297" s="401">
        <v>86470</v>
      </c>
      <c r="H297" s="402"/>
    </row>
    <row r="298" spans="1:8" x14ac:dyDescent="0.2">
      <c r="A298" s="398">
        <v>504735443</v>
      </c>
      <c r="B298" s="141" t="s">
        <v>797</v>
      </c>
      <c r="C298" s="141" t="s">
        <v>217</v>
      </c>
      <c r="D298" s="399">
        <v>34592</v>
      </c>
      <c r="E298" s="130">
        <f t="shared" ca="1" si="4"/>
        <v>20</v>
      </c>
      <c r="F298" s="400"/>
      <c r="G298" s="401">
        <v>63340</v>
      </c>
      <c r="H298" s="402"/>
    </row>
    <row r="299" spans="1:8" x14ac:dyDescent="0.2">
      <c r="A299" s="398">
        <v>827277063</v>
      </c>
      <c r="B299" s="141" t="s">
        <v>806</v>
      </c>
      <c r="C299" s="141" t="s">
        <v>255</v>
      </c>
      <c r="D299" s="399">
        <v>39233</v>
      </c>
      <c r="E299" s="130">
        <f t="shared" ca="1" si="4"/>
        <v>7</v>
      </c>
      <c r="F299" s="400"/>
      <c r="G299" s="401">
        <v>19044</v>
      </c>
      <c r="H299" s="402"/>
    </row>
    <row r="300" spans="1:8" x14ac:dyDescent="0.2">
      <c r="A300" s="398">
        <v>738946277</v>
      </c>
      <c r="B300" s="141" t="s">
        <v>799</v>
      </c>
      <c r="C300" s="141" t="s">
        <v>222</v>
      </c>
      <c r="D300" s="399">
        <v>31913</v>
      </c>
      <c r="E300" s="130">
        <f t="shared" ca="1" si="4"/>
        <v>27</v>
      </c>
      <c r="F300" s="400" t="s">
        <v>792</v>
      </c>
      <c r="G300" s="401">
        <v>31260</v>
      </c>
      <c r="H300" s="402"/>
    </row>
    <row r="301" spans="1:8" x14ac:dyDescent="0.2">
      <c r="A301" s="398">
        <v>525699951</v>
      </c>
      <c r="B301" s="141" t="s">
        <v>783</v>
      </c>
      <c r="C301" s="141" t="s">
        <v>255</v>
      </c>
      <c r="D301" s="399">
        <v>34636</v>
      </c>
      <c r="E301" s="130">
        <f t="shared" ca="1" si="4"/>
        <v>20</v>
      </c>
      <c r="F301" s="400"/>
      <c r="G301" s="401">
        <v>14332</v>
      </c>
      <c r="H301" s="402"/>
    </row>
    <row r="302" spans="1:8" x14ac:dyDescent="0.2">
      <c r="A302" s="398">
        <v>265993407</v>
      </c>
      <c r="B302" s="141" t="s">
        <v>796</v>
      </c>
      <c r="C302" s="141" t="s">
        <v>217</v>
      </c>
      <c r="D302" s="399">
        <v>31972</v>
      </c>
      <c r="E302" s="130">
        <f t="shared" ca="1" si="4"/>
        <v>27</v>
      </c>
      <c r="F302" s="400"/>
      <c r="G302" s="401">
        <v>89450</v>
      </c>
      <c r="H302" s="402"/>
    </row>
    <row r="303" spans="1:8" x14ac:dyDescent="0.2">
      <c r="A303" s="398">
        <v>930282755</v>
      </c>
      <c r="B303" s="141" t="s">
        <v>788</v>
      </c>
      <c r="C303" s="141" t="s">
        <v>234</v>
      </c>
      <c r="D303" s="399">
        <v>33879</v>
      </c>
      <c r="E303" s="130">
        <f t="shared" ca="1" si="4"/>
        <v>22</v>
      </c>
      <c r="F303" s="400" t="s">
        <v>794</v>
      </c>
      <c r="G303" s="401">
        <v>46285</v>
      </c>
      <c r="H303" s="402"/>
    </row>
    <row r="304" spans="1:8" x14ac:dyDescent="0.2">
      <c r="A304" s="398">
        <v>554029540</v>
      </c>
      <c r="B304" s="141" t="s">
        <v>783</v>
      </c>
      <c r="C304" s="141" t="s">
        <v>217</v>
      </c>
      <c r="D304" s="399">
        <v>31924</v>
      </c>
      <c r="E304" s="130">
        <f t="shared" ca="1" si="4"/>
        <v>27</v>
      </c>
      <c r="F304" s="400"/>
      <c r="G304" s="401">
        <v>58650</v>
      </c>
      <c r="H304" s="402"/>
    </row>
    <row r="305" spans="1:8" x14ac:dyDescent="0.2">
      <c r="A305" s="398">
        <v>529609767</v>
      </c>
      <c r="B305" s="141" t="s">
        <v>812</v>
      </c>
      <c r="C305" s="141" t="s">
        <v>217</v>
      </c>
      <c r="D305" s="399">
        <v>34085</v>
      </c>
      <c r="E305" s="130">
        <f t="shared" ca="1" si="4"/>
        <v>21</v>
      </c>
      <c r="F305" s="400"/>
      <c r="G305" s="401">
        <v>58130</v>
      </c>
      <c r="H305" s="402"/>
    </row>
    <row r="306" spans="1:8" x14ac:dyDescent="0.2">
      <c r="A306" s="398">
        <v>364404060</v>
      </c>
      <c r="B306" s="141" t="s">
        <v>799</v>
      </c>
      <c r="C306" s="141" t="s">
        <v>234</v>
      </c>
      <c r="D306" s="399">
        <v>37052</v>
      </c>
      <c r="E306" s="130">
        <f t="shared" ca="1" si="4"/>
        <v>13</v>
      </c>
      <c r="F306" s="400" t="s">
        <v>794</v>
      </c>
      <c r="G306" s="401">
        <v>31255</v>
      </c>
      <c r="H306" s="402"/>
    </row>
    <row r="307" spans="1:8" x14ac:dyDescent="0.2">
      <c r="A307" s="398">
        <v>836953739</v>
      </c>
      <c r="B307" s="141" t="s">
        <v>796</v>
      </c>
      <c r="C307" s="141" t="s">
        <v>234</v>
      </c>
      <c r="D307" s="399">
        <v>35221</v>
      </c>
      <c r="E307" s="130">
        <f t="shared" ca="1" si="4"/>
        <v>18</v>
      </c>
      <c r="F307" s="400" t="s">
        <v>135</v>
      </c>
      <c r="G307" s="401">
        <v>20990</v>
      </c>
      <c r="H307" s="402"/>
    </row>
    <row r="308" spans="1:8" x14ac:dyDescent="0.2">
      <c r="A308" s="398">
        <v>106966222</v>
      </c>
      <c r="B308" s="141" t="s">
        <v>809</v>
      </c>
      <c r="C308" s="141" t="s">
        <v>217</v>
      </c>
      <c r="D308" s="399">
        <v>38219</v>
      </c>
      <c r="E308" s="130">
        <f t="shared" ca="1" si="4"/>
        <v>10</v>
      </c>
      <c r="F308" s="400"/>
      <c r="G308" s="401">
        <v>35620</v>
      </c>
      <c r="H308" s="402"/>
    </row>
    <row r="309" spans="1:8" x14ac:dyDescent="0.2">
      <c r="A309" s="398">
        <v>468053610</v>
      </c>
      <c r="B309" s="141" t="s">
        <v>788</v>
      </c>
      <c r="C309" s="141" t="s">
        <v>222</v>
      </c>
      <c r="D309" s="399">
        <v>36199</v>
      </c>
      <c r="E309" s="130">
        <f t="shared" ca="1" si="4"/>
        <v>16</v>
      </c>
      <c r="F309" s="400" t="s">
        <v>786</v>
      </c>
      <c r="G309" s="401">
        <v>69080</v>
      </c>
      <c r="H309" s="402"/>
    </row>
    <row r="310" spans="1:8" x14ac:dyDescent="0.2">
      <c r="A310" s="398">
        <v>113252240</v>
      </c>
      <c r="B310" s="141" t="s">
        <v>783</v>
      </c>
      <c r="C310" s="141" t="s">
        <v>222</v>
      </c>
      <c r="D310" s="399">
        <v>35226</v>
      </c>
      <c r="E310" s="130">
        <f t="shared" ca="1" si="4"/>
        <v>18</v>
      </c>
      <c r="F310" s="400" t="s">
        <v>794</v>
      </c>
      <c r="G310" s="401">
        <v>62400</v>
      </c>
      <c r="H310" s="402"/>
    </row>
    <row r="311" spans="1:8" x14ac:dyDescent="0.2">
      <c r="A311" s="398">
        <v>249929042</v>
      </c>
      <c r="B311" s="141" t="s">
        <v>788</v>
      </c>
      <c r="C311" s="141" t="s">
        <v>222</v>
      </c>
      <c r="D311" s="399">
        <v>37354</v>
      </c>
      <c r="E311" s="130">
        <f t="shared" ca="1" si="4"/>
        <v>12</v>
      </c>
      <c r="F311" s="400" t="s">
        <v>794</v>
      </c>
      <c r="G311" s="401">
        <v>61060</v>
      </c>
      <c r="H311" s="402"/>
    </row>
    <row r="312" spans="1:8" x14ac:dyDescent="0.2">
      <c r="A312" s="398">
        <v>297806507</v>
      </c>
      <c r="B312" s="141" t="s">
        <v>795</v>
      </c>
      <c r="C312" s="141" t="s">
        <v>222</v>
      </c>
      <c r="D312" s="399">
        <v>33430</v>
      </c>
      <c r="E312" s="130">
        <f t="shared" ca="1" si="4"/>
        <v>23</v>
      </c>
      <c r="F312" s="400" t="s">
        <v>135</v>
      </c>
      <c r="G312" s="401">
        <v>77840</v>
      </c>
      <c r="H312" s="402"/>
    </row>
    <row r="313" spans="1:8" x14ac:dyDescent="0.2">
      <c r="A313" s="398">
        <v>676534152</v>
      </c>
      <c r="B313" s="141" t="s">
        <v>797</v>
      </c>
      <c r="C313" s="141" t="s">
        <v>222</v>
      </c>
      <c r="D313" s="403">
        <v>38982</v>
      </c>
      <c r="E313" s="130">
        <f t="shared" ca="1" si="4"/>
        <v>8</v>
      </c>
      <c r="F313" s="400" t="s">
        <v>794</v>
      </c>
      <c r="G313" s="401">
        <v>23280</v>
      </c>
      <c r="H313" s="402"/>
    </row>
    <row r="314" spans="1:8" x14ac:dyDescent="0.2">
      <c r="A314" s="398">
        <v>659929807</v>
      </c>
      <c r="B314" s="141" t="s">
        <v>805</v>
      </c>
      <c r="C314" s="141" t="s">
        <v>222</v>
      </c>
      <c r="D314" s="399">
        <v>37443</v>
      </c>
      <c r="E314" s="130">
        <f t="shared" ca="1" si="4"/>
        <v>12</v>
      </c>
      <c r="F314" s="400" t="s">
        <v>794</v>
      </c>
      <c r="G314" s="401">
        <v>22410</v>
      </c>
      <c r="H314" s="402"/>
    </row>
    <row r="315" spans="1:8" x14ac:dyDescent="0.2">
      <c r="A315" s="398">
        <v>938508346</v>
      </c>
      <c r="B315" s="141" t="s">
        <v>801</v>
      </c>
      <c r="C315" s="141" t="s">
        <v>217</v>
      </c>
      <c r="D315" s="399">
        <v>31935</v>
      </c>
      <c r="E315" s="130">
        <f t="shared" ca="1" si="4"/>
        <v>27</v>
      </c>
      <c r="F315" s="400"/>
      <c r="G315" s="401">
        <v>80050</v>
      </c>
      <c r="H315" s="402"/>
    </row>
    <row r="316" spans="1:8" x14ac:dyDescent="0.2">
      <c r="A316" s="398">
        <v>468234190</v>
      </c>
      <c r="B316" s="141" t="s">
        <v>783</v>
      </c>
      <c r="C316" s="141" t="s">
        <v>222</v>
      </c>
      <c r="D316" s="399">
        <v>33859</v>
      </c>
      <c r="E316" s="130">
        <f t="shared" ca="1" si="4"/>
        <v>22</v>
      </c>
      <c r="F316" s="400" t="s">
        <v>28</v>
      </c>
      <c r="G316" s="401">
        <v>72640</v>
      </c>
      <c r="H316" s="402"/>
    </row>
    <row r="317" spans="1:8" x14ac:dyDescent="0.2">
      <c r="A317" s="398">
        <v>601942708</v>
      </c>
      <c r="B317" s="141" t="s">
        <v>812</v>
      </c>
      <c r="C317" s="141" t="s">
        <v>234</v>
      </c>
      <c r="D317" s="399">
        <v>38842</v>
      </c>
      <c r="E317" s="130">
        <f t="shared" ca="1" si="4"/>
        <v>8</v>
      </c>
      <c r="F317" s="400" t="s">
        <v>786</v>
      </c>
      <c r="G317" s="401">
        <v>28680</v>
      </c>
      <c r="H317" s="402"/>
    </row>
    <row r="318" spans="1:8" x14ac:dyDescent="0.2">
      <c r="A318" s="398">
        <v>627494412</v>
      </c>
      <c r="B318" s="141" t="s">
        <v>798</v>
      </c>
      <c r="C318" s="141" t="s">
        <v>222</v>
      </c>
      <c r="D318" s="399">
        <v>33966</v>
      </c>
      <c r="E318" s="130">
        <f t="shared" ca="1" si="4"/>
        <v>22</v>
      </c>
      <c r="F318" s="400" t="s">
        <v>794</v>
      </c>
      <c r="G318" s="401">
        <v>58370</v>
      </c>
      <c r="H318" s="402"/>
    </row>
    <row r="319" spans="1:8" x14ac:dyDescent="0.2">
      <c r="A319" s="398">
        <v>891224981</v>
      </c>
      <c r="B319" s="141" t="s">
        <v>798</v>
      </c>
      <c r="C319" s="141" t="s">
        <v>234</v>
      </c>
      <c r="D319" s="399">
        <v>32830</v>
      </c>
      <c r="E319" s="130">
        <f t="shared" ca="1" si="4"/>
        <v>25</v>
      </c>
      <c r="F319" s="400" t="s">
        <v>28</v>
      </c>
      <c r="G319" s="401">
        <v>11230</v>
      </c>
      <c r="H319" s="402"/>
    </row>
    <row r="320" spans="1:8" x14ac:dyDescent="0.2">
      <c r="A320" s="398">
        <v>725737456</v>
      </c>
      <c r="B320" s="141" t="s">
        <v>788</v>
      </c>
      <c r="C320" s="141" t="s">
        <v>217</v>
      </c>
      <c r="D320" s="399">
        <v>37564</v>
      </c>
      <c r="E320" s="130">
        <f t="shared" ca="1" si="4"/>
        <v>12</v>
      </c>
      <c r="F320" s="400"/>
      <c r="G320" s="401">
        <v>59330</v>
      </c>
      <c r="H320" s="402"/>
    </row>
    <row r="321" spans="1:8" x14ac:dyDescent="0.2">
      <c r="A321" s="398">
        <v>209846975</v>
      </c>
      <c r="B321" s="141" t="s">
        <v>783</v>
      </c>
      <c r="C321" s="141" t="s">
        <v>234</v>
      </c>
      <c r="D321" s="399">
        <v>35939</v>
      </c>
      <c r="E321" s="130">
        <f t="shared" ca="1" si="4"/>
        <v>16</v>
      </c>
      <c r="F321" s="400" t="s">
        <v>28</v>
      </c>
      <c r="G321" s="401">
        <v>12545</v>
      </c>
      <c r="H321" s="402"/>
    </row>
    <row r="322" spans="1:8" x14ac:dyDescent="0.2">
      <c r="A322" s="398">
        <v>930314379</v>
      </c>
      <c r="B322" s="141" t="s">
        <v>788</v>
      </c>
      <c r="C322" s="141" t="s">
        <v>222</v>
      </c>
      <c r="D322" s="399">
        <v>38080</v>
      </c>
      <c r="E322" s="130">
        <f t="shared" ref="E322:E385" ca="1" si="5">DATEDIF(D322,TODAY(),"Y")</f>
        <v>10</v>
      </c>
      <c r="F322" s="400" t="s">
        <v>135</v>
      </c>
      <c r="G322" s="401">
        <v>71490</v>
      </c>
      <c r="H322" s="402"/>
    </row>
    <row r="323" spans="1:8" x14ac:dyDescent="0.2">
      <c r="A323" s="398">
        <v>177324163</v>
      </c>
      <c r="B323" s="141" t="s">
        <v>798</v>
      </c>
      <c r="C323" s="141" t="s">
        <v>222</v>
      </c>
      <c r="D323" s="399">
        <v>36500</v>
      </c>
      <c r="E323" s="130">
        <f t="shared" ca="1" si="5"/>
        <v>15</v>
      </c>
      <c r="F323" s="400" t="s">
        <v>786</v>
      </c>
      <c r="G323" s="401">
        <v>48010</v>
      </c>
      <c r="H323" s="402"/>
    </row>
    <row r="324" spans="1:8" x14ac:dyDescent="0.2">
      <c r="A324" s="398">
        <v>317749924</v>
      </c>
      <c r="B324" s="141" t="s">
        <v>798</v>
      </c>
      <c r="C324" s="141" t="s">
        <v>217</v>
      </c>
      <c r="D324" s="399">
        <v>32667</v>
      </c>
      <c r="E324" s="130">
        <f t="shared" ca="1" si="5"/>
        <v>25</v>
      </c>
      <c r="F324" s="400"/>
      <c r="G324" s="401">
        <v>63290</v>
      </c>
      <c r="H324" s="402"/>
    </row>
    <row r="325" spans="1:8" x14ac:dyDescent="0.2">
      <c r="A325" s="398">
        <v>736688620</v>
      </c>
      <c r="B325" s="141" t="s">
        <v>805</v>
      </c>
      <c r="C325" s="141" t="s">
        <v>234</v>
      </c>
      <c r="D325" s="399">
        <v>38458</v>
      </c>
      <c r="E325" s="130">
        <f t="shared" ca="1" si="5"/>
        <v>9</v>
      </c>
      <c r="F325" s="400" t="s">
        <v>794</v>
      </c>
      <c r="G325" s="401">
        <v>39515</v>
      </c>
      <c r="H325" s="402"/>
    </row>
    <row r="326" spans="1:8" x14ac:dyDescent="0.2">
      <c r="A326" s="398">
        <v>198564686</v>
      </c>
      <c r="B326" s="141" t="s">
        <v>793</v>
      </c>
      <c r="C326" s="141" t="s">
        <v>222</v>
      </c>
      <c r="D326" s="399">
        <v>31936</v>
      </c>
      <c r="E326" s="130">
        <f t="shared" ca="1" si="5"/>
        <v>27</v>
      </c>
      <c r="F326" s="400" t="s">
        <v>794</v>
      </c>
      <c r="G326" s="401">
        <v>71730</v>
      </c>
      <c r="H326" s="402"/>
    </row>
    <row r="327" spans="1:8" x14ac:dyDescent="0.2">
      <c r="A327" s="398">
        <v>665773893</v>
      </c>
      <c r="B327" s="141" t="s">
        <v>788</v>
      </c>
      <c r="C327" s="141" t="s">
        <v>255</v>
      </c>
      <c r="D327" s="399">
        <v>39264</v>
      </c>
      <c r="E327" s="130">
        <f t="shared" ca="1" si="5"/>
        <v>7</v>
      </c>
      <c r="F327" s="400"/>
      <c r="G327" s="401">
        <v>28424</v>
      </c>
      <c r="H327" s="402"/>
    </row>
    <row r="328" spans="1:8" x14ac:dyDescent="0.2">
      <c r="A328" s="398">
        <v>759350847</v>
      </c>
      <c r="B328" s="141" t="s">
        <v>809</v>
      </c>
      <c r="C328" s="141" t="s">
        <v>222</v>
      </c>
      <c r="D328" s="399">
        <v>37087</v>
      </c>
      <c r="E328" s="130">
        <f t="shared" ca="1" si="5"/>
        <v>13</v>
      </c>
      <c r="F328" s="400" t="s">
        <v>794</v>
      </c>
      <c r="G328" s="401">
        <v>36630</v>
      </c>
      <c r="H328" s="402"/>
    </row>
    <row r="329" spans="1:8" x14ac:dyDescent="0.2">
      <c r="A329" s="398">
        <v>733413074</v>
      </c>
      <c r="B329" s="141" t="s">
        <v>797</v>
      </c>
      <c r="C329" s="141" t="s">
        <v>217</v>
      </c>
      <c r="D329" s="399">
        <v>37660</v>
      </c>
      <c r="E329" s="130">
        <f t="shared" ca="1" si="5"/>
        <v>12</v>
      </c>
      <c r="F329" s="400"/>
      <c r="G329" s="401">
        <v>83070</v>
      </c>
      <c r="H329" s="402"/>
    </row>
    <row r="330" spans="1:8" x14ac:dyDescent="0.2">
      <c r="A330" s="398">
        <v>682500261</v>
      </c>
      <c r="B330" s="141" t="s">
        <v>788</v>
      </c>
      <c r="C330" s="141" t="s">
        <v>222</v>
      </c>
      <c r="D330" s="399">
        <v>33571</v>
      </c>
      <c r="E330" s="130">
        <f t="shared" ca="1" si="5"/>
        <v>23</v>
      </c>
      <c r="F330" s="400" t="s">
        <v>792</v>
      </c>
      <c r="G330" s="401">
        <v>63070</v>
      </c>
      <c r="H330" s="402"/>
    </row>
    <row r="331" spans="1:8" x14ac:dyDescent="0.2">
      <c r="A331" s="398">
        <v>124203063</v>
      </c>
      <c r="B331" s="141" t="s">
        <v>803</v>
      </c>
      <c r="C331" s="141" t="s">
        <v>234</v>
      </c>
      <c r="D331" s="399">
        <v>39262</v>
      </c>
      <c r="E331" s="130">
        <f t="shared" ca="1" si="5"/>
        <v>7</v>
      </c>
      <c r="F331" s="400" t="s">
        <v>786</v>
      </c>
      <c r="G331" s="401">
        <v>10520</v>
      </c>
      <c r="H331" s="402"/>
    </row>
    <row r="332" spans="1:8" x14ac:dyDescent="0.2">
      <c r="A332" s="398">
        <v>559376297</v>
      </c>
      <c r="B332" s="141" t="s">
        <v>788</v>
      </c>
      <c r="C332" s="141" t="s">
        <v>222</v>
      </c>
      <c r="D332" s="399">
        <v>35121</v>
      </c>
      <c r="E332" s="130">
        <f t="shared" ca="1" si="5"/>
        <v>19</v>
      </c>
      <c r="F332" s="400" t="s">
        <v>794</v>
      </c>
      <c r="G332" s="401">
        <v>35820</v>
      </c>
      <c r="H332" s="402"/>
    </row>
    <row r="333" spans="1:8" x14ac:dyDescent="0.2">
      <c r="A333" s="398">
        <v>217968415</v>
      </c>
      <c r="B333" s="141" t="s">
        <v>783</v>
      </c>
      <c r="C333" s="141" t="s">
        <v>222</v>
      </c>
      <c r="D333" s="399">
        <v>34511</v>
      </c>
      <c r="E333" s="130">
        <f t="shared" ca="1" si="5"/>
        <v>20</v>
      </c>
      <c r="F333" s="400" t="s">
        <v>135</v>
      </c>
      <c r="G333" s="401">
        <v>22870</v>
      </c>
      <c r="H333" s="402"/>
    </row>
    <row r="334" spans="1:8" x14ac:dyDescent="0.2">
      <c r="A334" s="398">
        <v>936730279</v>
      </c>
      <c r="B334" s="141" t="s">
        <v>797</v>
      </c>
      <c r="C334" s="141" t="s">
        <v>234</v>
      </c>
      <c r="D334" s="399">
        <v>34207</v>
      </c>
      <c r="E334" s="130">
        <f t="shared" ca="1" si="5"/>
        <v>21</v>
      </c>
      <c r="F334" s="400" t="s">
        <v>135</v>
      </c>
      <c r="G334" s="401">
        <v>48415</v>
      </c>
      <c r="H334" s="402"/>
    </row>
    <row r="335" spans="1:8" x14ac:dyDescent="0.2">
      <c r="A335" s="398">
        <v>375875723</v>
      </c>
      <c r="B335" s="141" t="s">
        <v>798</v>
      </c>
      <c r="C335" s="141" t="s">
        <v>217</v>
      </c>
      <c r="D335" s="399">
        <v>33413</v>
      </c>
      <c r="E335" s="130">
        <f t="shared" ca="1" si="5"/>
        <v>23</v>
      </c>
      <c r="F335" s="400"/>
      <c r="G335" s="401">
        <v>64263</v>
      </c>
      <c r="H335" s="402"/>
    </row>
    <row r="336" spans="1:8" x14ac:dyDescent="0.2">
      <c r="A336" s="398">
        <v>280304785</v>
      </c>
      <c r="B336" s="141" t="s">
        <v>788</v>
      </c>
      <c r="C336" s="141" t="s">
        <v>222</v>
      </c>
      <c r="D336" s="399">
        <v>34686</v>
      </c>
      <c r="E336" s="130">
        <f t="shared" ca="1" si="5"/>
        <v>20</v>
      </c>
      <c r="F336" s="400" t="s">
        <v>794</v>
      </c>
      <c r="G336" s="401">
        <v>40340</v>
      </c>
      <c r="H336" s="402"/>
    </row>
    <row r="337" spans="1:8" x14ac:dyDescent="0.2">
      <c r="A337" s="398">
        <v>843875501</v>
      </c>
      <c r="B337" s="141" t="s">
        <v>801</v>
      </c>
      <c r="C337" s="141" t="s">
        <v>217</v>
      </c>
      <c r="D337" s="399">
        <v>34866</v>
      </c>
      <c r="E337" s="130">
        <f t="shared" ca="1" si="5"/>
        <v>19</v>
      </c>
      <c r="F337" s="400"/>
      <c r="G337" s="401">
        <v>32940</v>
      </c>
      <c r="H337" s="402"/>
    </row>
    <row r="338" spans="1:8" x14ac:dyDescent="0.2">
      <c r="A338" s="398">
        <v>626501093</v>
      </c>
      <c r="B338" s="141" t="s">
        <v>796</v>
      </c>
      <c r="C338" s="141" t="s">
        <v>217</v>
      </c>
      <c r="D338" s="399">
        <v>36717</v>
      </c>
      <c r="E338" s="130">
        <f t="shared" ca="1" si="5"/>
        <v>14</v>
      </c>
      <c r="F338" s="400"/>
      <c r="G338" s="401">
        <v>64590</v>
      </c>
      <c r="H338" s="402"/>
    </row>
    <row r="339" spans="1:8" x14ac:dyDescent="0.2">
      <c r="A339" s="398">
        <v>638271383</v>
      </c>
      <c r="B339" s="141" t="s">
        <v>810</v>
      </c>
      <c r="C339" s="141" t="s">
        <v>222</v>
      </c>
      <c r="D339" s="399">
        <v>36832</v>
      </c>
      <c r="E339" s="130">
        <f t="shared" ca="1" si="5"/>
        <v>14</v>
      </c>
      <c r="F339" s="400" t="s">
        <v>794</v>
      </c>
      <c r="G339" s="401">
        <v>49350</v>
      </c>
      <c r="H339" s="402"/>
    </row>
    <row r="340" spans="1:8" x14ac:dyDescent="0.2">
      <c r="A340" s="398">
        <v>132016163</v>
      </c>
      <c r="B340" s="141" t="s">
        <v>799</v>
      </c>
      <c r="C340" s="141" t="s">
        <v>234</v>
      </c>
      <c r="D340" s="399">
        <v>38561</v>
      </c>
      <c r="E340" s="130">
        <f t="shared" ca="1" si="5"/>
        <v>9</v>
      </c>
      <c r="F340" s="400" t="s">
        <v>135</v>
      </c>
      <c r="G340" s="401">
        <v>38575</v>
      </c>
      <c r="H340" s="402"/>
    </row>
    <row r="341" spans="1:8" x14ac:dyDescent="0.2">
      <c r="A341" s="398">
        <v>886332647</v>
      </c>
      <c r="B341" s="141" t="s">
        <v>783</v>
      </c>
      <c r="C341" s="141" t="s">
        <v>222</v>
      </c>
      <c r="D341" s="399">
        <v>36538</v>
      </c>
      <c r="E341" s="130">
        <f t="shared" ca="1" si="5"/>
        <v>15</v>
      </c>
      <c r="F341" s="400" t="s">
        <v>792</v>
      </c>
      <c r="G341" s="401">
        <v>76910</v>
      </c>
      <c r="H341" s="402"/>
    </row>
    <row r="342" spans="1:8" x14ac:dyDescent="0.2">
      <c r="A342" s="398">
        <v>765512793</v>
      </c>
      <c r="B342" s="141" t="s">
        <v>783</v>
      </c>
      <c r="C342" s="141" t="s">
        <v>222</v>
      </c>
      <c r="D342" s="399">
        <v>38554</v>
      </c>
      <c r="E342" s="130">
        <f t="shared" ca="1" si="5"/>
        <v>9</v>
      </c>
      <c r="F342" s="400" t="s">
        <v>794</v>
      </c>
      <c r="G342" s="401">
        <v>64320</v>
      </c>
      <c r="H342" s="402"/>
    </row>
    <row r="343" spans="1:8" x14ac:dyDescent="0.2">
      <c r="A343" s="398">
        <v>113699123</v>
      </c>
      <c r="B343" s="141" t="s">
        <v>805</v>
      </c>
      <c r="C343" s="141" t="s">
        <v>222</v>
      </c>
      <c r="D343" s="399">
        <v>31807</v>
      </c>
      <c r="E343" s="130">
        <f t="shared" ca="1" si="5"/>
        <v>28</v>
      </c>
      <c r="F343" s="400" t="s">
        <v>135</v>
      </c>
      <c r="G343" s="401">
        <v>35360</v>
      </c>
      <c r="H343" s="402"/>
    </row>
    <row r="344" spans="1:8" x14ac:dyDescent="0.2">
      <c r="A344" s="398">
        <v>569882669</v>
      </c>
      <c r="B344" s="141" t="s">
        <v>783</v>
      </c>
      <c r="C344" s="141" t="s">
        <v>222</v>
      </c>
      <c r="D344" s="399">
        <v>36258</v>
      </c>
      <c r="E344" s="130">
        <f t="shared" ca="1" si="5"/>
        <v>15</v>
      </c>
      <c r="F344" s="400" t="s">
        <v>792</v>
      </c>
      <c r="G344" s="401">
        <v>45100</v>
      </c>
      <c r="H344" s="402"/>
    </row>
    <row r="345" spans="1:8" x14ac:dyDescent="0.2">
      <c r="A345" s="398">
        <v>717503282</v>
      </c>
      <c r="B345" s="141" t="s">
        <v>798</v>
      </c>
      <c r="C345" s="141" t="s">
        <v>217</v>
      </c>
      <c r="D345" s="399">
        <v>39213</v>
      </c>
      <c r="E345" s="130">
        <f t="shared" ca="1" si="5"/>
        <v>7</v>
      </c>
      <c r="F345" s="400"/>
      <c r="G345" s="401">
        <v>46570</v>
      </c>
      <c r="H345" s="402"/>
    </row>
    <row r="346" spans="1:8" x14ac:dyDescent="0.2">
      <c r="A346" s="398">
        <v>100679868</v>
      </c>
      <c r="B346" s="141" t="s">
        <v>788</v>
      </c>
      <c r="C346" s="141" t="s">
        <v>234</v>
      </c>
      <c r="D346" s="399">
        <v>34497</v>
      </c>
      <c r="E346" s="130">
        <f t="shared" ca="1" si="5"/>
        <v>20</v>
      </c>
      <c r="F346" s="400" t="s">
        <v>794</v>
      </c>
      <c r="G346" s="401">
        <v>48835</v>
      </c>
      <c r="H346" s="402"/>
    </row>
    <row r="347" spans="1:8" x14ac:dyDescent="0.2">
      <c r="A347" s="398">
        <v>843064707</v>
      </c>
      <c r="B347" s="141" t="s">
        <v>788</v>
      </c>
      <c r="C347" s="141" t="s">
        <v>217</v>
      </c>
      <c r="D347" s="403">
        <v>39370</v>
      </c>
      <c r="E347" s="130">
        <f t="shared" ca="1" si="5"/>
        <v>7</v>
      </c>
      <c r="F347" s="400"/>
      <c r="G347" s="401">
        <v>57110</v>
      </c>
      <c r="H347" s="402"/>
    </row>
    <row r="348" spans="1:8" x14ac:dyDescent="0.2">
      <c r="A348" s="398">
        <v>960967007</v>
      </c>
      <c r="B348" s="141" t="s">
        <v>795</v>
      </c>
      <c r="C348" s="141" t="s">
        <v>217</v>
      </c>
      <c r="D348" s="399">
        <v>35313</v>
      </c>
      <c r="E348" s="130">
        <f t="shared" ca="1" si="5"/>
        <v>18</v>
      </c>
      <c r="F348" s="400"/>
      <c r="G348" s="401">
        <v>30300</v>
      </c>
      <c r="H348" s="402"/>
    </row>
    <row r="349" spans="1:8" x14ac:dyDescent="0.2">
      <c r="A349" s="398">
        <v>393393249</v>
      </c>
      <c r="B349" s="141" t="s">
        <v>797</v>
      </c>
      <c r="C349" s="141" t="s">
        <v>217</v>
      </c>
      <c r="D349" s="399">
        <v>35160</v>
      </c>
      <c r="E349" s="130">
        <f t="shared" ca="1" si="5"/>
        <v>18</v>
      </c>
      <c r="F349" s="400"/>
      <c r="G349" s="401">
        <v>23560</v>
      </c>
      <c r="H349" s="402"/>
    </row>
    <row r="350" spans="1:8" x14ac:dyDescent="0.2">
      <c r="A350" s="398">
        <v>102159909</v>
      </c>
      <c r="B350" s="141" t="s">
        <v>796</v>
      </c>
      <c r="C350" s="141" t="s">
        <v>255</v>
      </c>
      <c r="D350" s="399">
        <v>33035</v>
      </c>
      <c r="E350" s="130">
        <f t="shared" ca="1" si="5"/>
        <v>24</v>
      </c>
      <c r="F350" s="400"/>
      <c r="G350" s="401">
        <v>36788</v>
      </c>
      <c r="H350" s="402"/>
    </row>
    <row r="351" spans="1:8" x14ac:dyDescent="0.2">
      <c r="A351" s="398">
        <v>505966230</v>
      </c>
      <c r="B351" s="141" t="s">
        <v>788</v>
      </c>
      <c r="C351" s="141" t="s">
        <v>222</v>
      </c>
      <c r="D351" s="399">
        <v>32683</v>
      </c>
      <c r="E351" s="130">
        <f t="shared" ca="1" si="5"/>
        <v>25</v>
      </c>
      <c r="F351" s="400" t="s">
        <v>786</v>
      </c>
      <c r="G351" s="401">
        <v>45500</v>
      </c>
      <c r="H351" s="402"/>
    </row>
    <row r="352" spans="1:8" x14ac:dyDescent="0.2">
      <c r="A352" s="398">
        <v>877574472</v>
      </c>
      <c r="B352" s="141" t="s">
        <v>798</v>
      </c>
      <c r="C352" s="141" t="s">
        <v>217</v>
      </c>
      <c r="D352" s="399">
        <v>32091</v>
      </c>
      <c r="E352" s="130">
        <f t="shared" ca="1" si="5"/>
        <v>27</v>
      </c>
      <c r="F352" s="400"/>
      <c r="G352" s="401">
        <v>34680</v>
      </c>
      <c r="H352" s="402"/>
    </row>
    <row r="353" spans="1:8" x14ac:dyDescent="0.2">
      <c r="A353" s="398">
        <v>626648632</v>
      </c>
      <c r="B353" s="141" t="s">
        <v>798</v>
      </c>
      <c r="C353" s="141" t="s">
        <v>217</v>
      </c>
      <c r="D353" s="399">
        <v>36143</v>
      </c>
      <c r="E353" s="130">
        <f t="shared" ca="1" si="5"/>
        <v>16</v>
      </c>
      <c r="F353" s="400"/>
      <c r="G353" s="401">
        <v>49090</v>
      </c>
      <c r="H353" s="402"/>
    </row>
    <row r="354" spans="1:8" x14ac:dyDescent="0.2">
      <c r="A354" s="398">
        <v>600458368</v>
      </c>
      <c r="B354" s="141" t="s">
        <v>797</v>
      </c>
      <c r="C354" s="141" t="s">
        <v>234</v>
      </c>
      <c r="D354" s="399">
        <v>38492</v>
      </c>
      <c r="E354" s="130">
        <f t="shared" ca="1" si="5"/>
        <v>9</v>
      </c>
      <c r="F354" s="400" t="s">
        <v>28</v>
      </c>
      <c r="G354" s="401">
        <v>22535</v>
      </c>
      <c r="H354" s="402"/>
    </row>
    <row r="355" spans="1:8" x14ac:dyDescent="0.2">
      <c r="A355" s="398">
        <v>917714039</v>
      </c>
      <c r="B355" s="141" t="s">
        <v>799</v>
      </c>
      <c r="C355" s="141" t="s">
        <v>222</v>
      </c>
      <c r="D355" s="399">
        <v>33910</v>
      </c>
      <c r="E355" s="130">
        <f t="shared" ca="1" si="5"/>
        <v>22</v>
      </c>
      <c r="F355" s="400" t="s">
        <v>135</v>
      </c>
      <c r="G355" s="401">
        <v>70480</v>
      </c>
      <c r="H355" s="402"/>
    </row>
    <row r="356" spans="1:8" x14ac:dyDescent="0.2">
      <c r="A356" s="398">
        <v>699053064</v>
      </c>
      <c r="B356" s="141" t="s">
        <v>800</v>
      </c>
      <c r="C356" s="141" t="s">
        <v>217</v>
      </c>
      <c r="D356" s="399">
        <v>37217</v>
      </c>
      <c r="E356" s="130">
        <f t="shared" ca="1" si="5"/>
        <v>13</v>
      </c>
      <c r="F356" s="400"/>
      <c r="G356" s="401">
        <v>60060</v>
      </c>
      <c r="H356" s="402"/>
    </row>
    <row r="357" spans="1:8" x14ac:dyDescent="0.2">
      <c r="A357" s="398">
        <v>889210902</v>
      </c>
      <c r="B357" s="141" t="s">
        <v>796</v>
      </c>
      <c r="C357" s="141" t="s">
        <v>222</v>
      </c>
      <c r="D357" s="399">
        <v>35204</v>
      </c>
      <c r="E357" s="130">
        <f t="shared" ca="1" si="5"/>
        <v>18</v>
      </c>
      <c r="F357" s="400" t="s">
        <v>786</v>
      </c>
      <c r="G357" s="401">
        <v>48250</v>
      </c>
      <c r="H357" s="402"/>
    </row>
    <row r="358" spans="1:8" x14ac:dyDescent="0.2">
      <c r="A358" s="398">
        <v>291798311</v>
      </c>
      <c r="B358" s="141" t="s">
        <v>801</v>
      </c>
      <c r="C358" s="141" t="s">
        <v>222</v>
      </c>
      <c r="D358" s="399">
        <v>34177</v>
      </c>
      <c r="E358" s="130">
        <f t="shared" ca="1" si="5"/>
        <v>21</v>
      </c>
      <c r="F358" s="400" t="s">
        <v>794</v>
      </c>
      <c r="G358" s="401">
        <v>80120</v>
      </c>
      <c r="H358" s="402"/>
    </row>
    <row r="359" spans="1:8" x14ac:dyDescent="0.2">
      <c r="A359" s="398">
        <v>259573806</v>
      </c>
      <c r="B359" s="141" t="s">
        <v>788</v>
      </c>
      <c r="C359" s="141" t="s">
        <v>222</v>
      </c>
      <c r="D359" s="399">
        <v>32338</v>
      </c>
      <c r="E359" s="130">
        <f t="shared" ca="1" si="5"/>
        <v>26</v>
      </c>
      <c r="F359" s="400" t="s">
        <v>28</v>
      </c>
      <c r="G359" s="401">
        <v>60380</v>
      </c>
      <c r="H359" s="402"/>
    </row>
    <row r="360" spans="1:8" x14ac:dyDescent="0.2">
      <c r="A360" s="398">
        <v>482927373</v>
      </c>
      <c r="B360" s="141" t="s">
        <v>788</v>
      </c>
      <c r="C360" s="141" t="s">
        <v>222</v>
      </c>
      <c r="D360" s="399">
        <v>34216</v>
      </c>
      <c r="E360" s="130">
        <f t="shared" ca="1" si="5"/>
        <v>21</v>
      </c>
      <c r="F360" s="400" t="s">
        <v>786</v>
      </c>
      <c r="G360" s="401">
        <v>32390</v>
      </c>
      <c r="H360" s="402"/>
    </row>
    <row r="361" spans="1:8" x14ac:dyDescent="0.2">
      <c r="A361" s="398">
        <v>337943008</v>
      </c>
      <c r="B361" s="141" t="s">
        <v>788</v>
      </c>
      <c r="C361" s="141" t="s">
        <v>222</v>
      </c>
      <c r="D361" s="399">
        <v>36084</v>
      </c>
      <c r="E361" s="130">
        <f t="shared" ca="1" si="5"/>
        <v>16</v>
      </c>
      <c r="F361" s="400" t="s">
        <v>794</v>
      </c>
      <c r="G361" s="401">
        <v>28970</v>
      </c>
      <c r="H361" s="402"/>
    </row>
    <row r="362" spans="1:8" x14ac:dyDescent="0.2">
      <c r="A362" s="398">
        <v>531654742</v>
      </c>
      <c r="B362" s="141" t="s">
        <v>796</v>
      </c>
      <c r="C362" s="141" t="s">
        <v>222</v>
      </c>
      <c r="D362" s="399">
        <v>36483</v>
      </c>
      <c r="E362" s="130">
        <f t="shared" ca="1" si="5"/>
        <v>15</v>
      </c>
      <c r="F362" s="400" t="s">
        <v>794</v>
      </c>
      <c r="G362" s="401">
        <v>29210</v>
      </c>
      <c r="H362" s="402"/>
    </row>
    <row r="363" spans="1:8" x14ac:dyDescent="0.2">
      <c r="A363" s="398">
        <v>351003584</v>
      </c>
      <c r="B363" s="141" t="s">
        <v>796</v>
      </c>
      <c r="C363" s="141" t="s">
        <v>217</v>
      </c>
      <c r="D363" s="399">
        <v>34904</v>
      </c>
      <c r="E363" s="130">
        <f t="shared" ca="1" si="5"/>
        <v>19</v>
      </c>
      <c r="F363" s="400"/>
      <c r="G363" s="401">
        <v>53310</v>
      </c>
      <c r="H363" s="402"/>
    </row>
    <row r="364" spans="1:8" x14ac:dyDescent="0.2">
      <c r="A364" s="398">
        <v>761337848</v>
      </c>
      <c r="B364" s="141" t="s">
        <v>795</v>
      </c>
      <c r="C364" s="141" t="s">
        <v>217</v>
      </c>
      <c r="D364" s="399">
        <v>33192</v>
      </c>
      <c r="E364" s="130">
        <f t="shared" ca="1" si="5"/>
        <v>24</v>
      </c>
      <c r="F364" s="400"/>
      <c r="G364" s="401">
        <v>66710</v>
      </c>
      <c r="H364" s="402"/>
    </row>
    <row r="365" spans="1:8" x14ac:dyDescent="0.2">
      <c r="A365" s="398">
        <v>914326052</v>
      </c>
      <c r="B365" s="141" t="s">
        <v>788</v>
      </c>
      <c r="C365" s="141" t="s">
        <v>222</v>
      </c>
      <c r="D365" s="399">
        <v>35225</v>
      </c>
      <c r="E365" s="130">
        <f t="shared" ca="1" si="5"/>
        <v>18</v>
      </c>
      <c r="F365" s="400" t="s">
        <v>794</v>
      </c>
      <c r="G365" s="401">
        <v>76192</v>
      </c>
      <c r="H365" s="402"/>
    </row>
    <row r="366" spans="1:8" x14ac:dyDescent="0.2">
      <c r="A366" s="398">
        <v>683222853</v>
      </c>
      <c r="B366" s="141" t="s">
        <v>797</v>
      </c>
      <c r="C366" s="141" t="s">
        <v>217</v>
      </c>
      <c r="D366" s="399">
        <v>38612</v>
      </c>
      <c r="E366" s="130">
        <f t="shared" ca="1" si="5"/>
        <v>9</v>
      </c>
      <c r="F366" s="400"/>
      <c r="G366" s="401">
        <v>25790</v>
      </c>
      <c r="H366" s="402"/>
    </row>
    <row r="367" spans="1:8" x14ac:dyDescent="0.2">
      <c r="A367" s="398">
        <v>710460589</v>
      </c>
      <c r="B367" s="141" t="s">
        <v>793</v>
      </c>
      <c r="C367" s="141" t="s">
        <v>222</v>
      </c>
      <c r="D367" s="399">
        <v>31869</v>
      </c>
      <c r="E367" s="130">
        <f t="shared" ca="1" si="5"/>
        <v>27</v>
      </c>
      <c r="F367" s="400" t="s">
        <v>786</v>
      </c>
      <c r="G367" s="401">
        <v>43110</v>
      </c>
      <c r="H367" s="402"/>
    </row>
    <row r="368" spans="1:8" x14ac:dyDescent="0.2">
      <c r="A368" s="398">
        <v>781913936</v>
      </c>
      <c r="B368" s="141" t="s">
        <v>813</v>
      </c>
      <c r="C368" s="141" t="s">
        <v>234</v>
      </c>
      <c r="D368" s="399">
        <v>36472</v>
      </c>
      <c r="E368" s="130">
        <f t="shared" ca="1" si="5"/>
        <v>15</v>
      </c>
      <c r="F368" s="400" t="s">
        <v>28</v>
      </c>
      <c r="G368" s="401">
        <v>17735</v>
      </c>
      <c r="H368" s="402"/>
    </row>
    <row r="369" spans="1:8" x14ac:dyDescent="0.2">
      <c r="A369" s="398">
        <v>662974752</v>
      </c>
      <c r="B369" s="141" t="s">
        <v>799</v>
      </c>
      <c r="C369" s="141" t="s">
        <v>222</v>
      </c>
      <c r="D369" s="399">
        <v>35082</v>
      </c>
      <c r="E369" s="130">
        <f t="shared" ca="1" si="5"/>
        <v>19</v>
      </c>
      <c r="F369" s="400" t="s">
        <v>786</v>
      </c>
      <c r="G369" s="401">
        <v>51410</v>
      </c>
      <c r="H369" s="402"/>
    </row>
    <row r="370" spans="1:8" x14ac:dyDescent="0.2">
      <c r="A370" s="398">
        <v>565952209</v>
      </c>
      <c r="B370" s="141" t="s">
        <v>788</v>
      </c>
      <c r="C370" s="141" t="s">
        <v>222</v>
      </c>
      <c r="D370" s="399">
        <v>33661</v>
      </c>
      <c r="E370" s="130">
        <f t="shared" ca="1" si="5"/>
        <v>23</v>
      </c>
      <c r="F370" s="400" t="s">
        <v>786</v>
      </c>
      <c r="G370" s="401">
        <v>67050</v>
      </c>
      <c r="H370" s="402"/>
    </row>
    <row r="371" spans="1:8" x14ac:dyDescent="0.2">
      <c r="A371" s="398">
        <v>475517002</v>
      </c>
      <c r="B371" s="141" t="s">
        <v>788</v>
      </c>
      <c r="C371" s="141" t="s">
        <v>222</v>
      </c>
      <c r="D371" s="399">
        <v>35008</v>
      </c>
      <c r="E371" s="130">
        <f t="shared" ca="1" si="5"/>
        <v>19</v>
      </c>
      <c r="F371" s="400" t="s">
        <v>786</v>
      </c>
      <c r="G371" s="401">
        <v>68750</v>
      </c>
      <c r="H371" s="402"/>
    </row>
    <row r="372" spans="1:8" x14ac:dyDescent="0.2">
      <c r="A372" s="398">
        <v>699386024</v>
      </c>
      <c r="B372" s="141" t="s">
        <v>783</v>
      </c>
      <c r="C372" s="141" t="s">
        <v>255</v>
      </c>
      <c r="D372" s="399">
        <v>34718</v>
      </c>
      <c r="E372" s="130">
        <f t="shared" ca="1" si="5"/>
        <v>20</v>
      </c>
      <c r="F372" s="400"/>
      <c r="G372" s="401">
        <v>16688</v>
      </c>
      <c r="H372" s="402"/>
    </row>
    <row r="373" spans="1:8" x14ac:dyDescent="0.2">
      <c r="A373" s="398">
        <v>122440839</v>
      </c>
      <c r="B373" s="141" t="s">
        <v>804</v>
      </c>
      <c r="C373" s="141" t="s">
        <v>234</v>
      </c>
      <c r="D373" s="399">
        <v>34651</v>
      </c>
      <c r="E373" s="130">
        <f t="shared" ca="1" si="5"/>
        <v>20</v>
      </c>
      <c r="F373" s="400" t="s">
        <v>794</v>
      </c>
      <c r="G373" s="401">
        <v>20500</v>
      </c>
      <c r="H373" s="402"/>
    </row>
    <row r="374" spans="1:8" x14ac:dyDescent="0.2">
      <c r="A374" s="398">
        <v>920265140</v>
      </c>
      <c r="B374" s="141" t="s">
        <v>783</v>
      </c>
      <c r="C374" s="141" t="s">
        <v>222</v>
      </c>
      <c r="D374" s="399">
        <v>37480</v>
      </c>
      <c r="E374" s="130">
        <f t="shared" ca="1" si="5"/>
        <v>12</v>
      </c>
      <c r="F374" s="400" t="s">
        <v>792</v>
      </c>
      <c r="G374" s="401">
        <v>62688</v>
      </c>
      <c r="H374" s="402"/>
    </row>
    <row r="375" spans="1:8" x14ac:dyDescent="0.2">
      <c r="A375" s="398">
        <v>394876677</v>
      </c>
      <c r="B375" s="141" t="s">
        <v>783</v>
      </c>
      <c r="C375" s="141" t="s">
        <v>222</v>
      </c>
      <c r="D375" s="399">
        <v>34306</v>
      </c>
      <c r="E375" s="130">
        <f t="shared" ca="1" si="5"/>
        <v>21</v>
      </c>
      <c r="F375" s="400" t="s">
        <v>786</v>
      </c>
      <c r="G375" s="401">
        <v>34060</v>
      </c>
      <c r="H375" s="402"/>
    </row>
    <row r="376" spans="1:8" x14ac:dyDescent="0.2">
      <c r="A376" s="398">
        <v>978154935</v>
      </c>
      <c r="B376" s="141" t="s">
        <v>783</v>
      </c>
      <c r="C376" s="141" t="s">
        <v>222</v>
      </c>
      <c r="D376" s="399">
        <v>34885</v>
      </c>
      <c r="E376" s="130">
        <f t="shared" ca="1" si="5"/>
        <v>19</v>
      </c>
      <c r="F376" s="400" t="s">
        <v>135</v>
      </c>
      <c r="G376" s="401">
        <v>46360</v>
      </c>
      <c r="H376" s="402"/>
    </row>
    <row r="377" spans="1:8" x14ac:dyDescent="0.2">
      <c r="A377" s="398">
        <v>379340654</v>
      </c>
      <c r="B377" s="141" t="s">
        <v>783</v>
      </c>
      <c r="C377" s="141" t="s">
        <v>222</v>
      </c>
      <c r="D377" s="399">
        <v>34680</v>
      </c>
      <c r="E377" s="130">
        <f t="shared" ca="1" si="5"/>
        <v>20</v>
      </c>
      <c r="F377" s="400" t="s">
        <v>28</v>
      </c>
      <c r="G377" s="401">
        <v>36890</v>
      </c>
      <c r="H377" s="402"/>
    </row>
    <row r="378" spans="1:8" x14ac:dyDescent="0.2">
      <c r="A378" s="398">
        <v>115404531</v>
      </c>
      <c r="B378" s="141" t="s">
        <v>783</v>
      </c>
      <c r="C378" s="141" t="s">
        <v>234</v>
      </c>
      <c r="D378" s="399">
        <v>36863</v>
      </c>
      <c r="E378" s="130">
        <f t="shared" ca="1" si="5"/>
        <v>14</v>
      </c>
      <c r="F378" s="400" t="s">
        <v>786</v>
      </c>
      <c r="G378" s="401">
        <v>32900</v>
      </c>
      <c r="H378" s="402"/>
    </row>
    <row r="379" spans="1:8" x14ac:dyDescent="0.2">
      <c r="A379" s="398">
        <v>183135788</v>
      </c>
      <c r="B379" s="141" t="s">
        <v>806</v>
      </c>
      <c r="C379" s="141" t="s">
        <v>217</v>
      </c>
      <c r="D379" s="399">
        <v>32693</v>
      </c>
      <c r="E379" s="130">
        <f t="shared" ca="1" si="5"/>
        <v>25</v>
      </c>
      <c r="F379" s="400"/>
      <c r="G379" s="401">
        <v>60760</v>
      </c>
      <c r="H379" s="402"/>
    </row>
    <row r="380" spans="1:8" x14ac:dyDescent="0.2">
      <c r="A380" s="398">
        <v>877122222</v>
      </c>
      <c r="B380" s="141" t="s">
        <v>797</v>
      </c>
      <c r="C380" s="141" t="s">
        <v>222</v>
      </c>
      <c r="D380" s="399">
        <v>39265</v>
      </c>
      <c r="E380" s="130">
        <f t="shared" ca="1" si="5"/>
        <v>7</v>
      </c>
      <c r="F380" s="400" t="s">
        <v>28</v>
      </c>
      <c r="G380" s="401">
        <v>74710</v>
      </c>
      <c r="H380" s="402"/>
    </row>
    <row r="381" spans="1:8" x14ac:dyDescent="0.2">
      <c r="A381" s="398">
        <v>357568979</v>
      </c>
      <c r="B381" s="141" t="s">
        <v>796</v>
      </c>
      <c r="C381" s="141" t="s">
        <v>234</v>
      </c>
      <c r="D381" s="399">
        <v>36465</v>
      </c>
      <c r="E381" s="130">
        <f t="shared" ca="1" si="5"/>
        <v>15</v>
      </c>
      <c r="F381" s="400" t="s">
        <v>792</v>
      </c>
      <c r="G381" s="401">
        <v>28525</v>
      </c>
      <c r="H381" s="402"/>
    </row>
    <row r="382" spans="1:8" x14ac:dyDescent="0.2">
      <c r="A382" s="398">
        <v>420739404</v>
      </c>
      <c r="B382" s="141" t="s">
        <v>796</v>
      </c>
      <c r="C382" s="141" t="s">
        <v>222</v>
      </c>
      <c r="D382" s="399">
        <v>31959</v>
      </c>
      <c r="E382" s="130">
        <f t="shared" ca="1" si="5"/>
        <v>27</v>
      </c>
      <c r="F382" s="400" t="s">
        <v>786</v>
      </c>
      <c r="G382" s="401">
        <v>24840</v>
      </c>
      <c r="H382" s="402"/>
    </row>
    <row r="383" spans="1:8" x14ac:dyDescent="0.2">
      <c r="A383" s="398">
        <v>667745362</v>
      </c>
      <c r="B383" s="141" t="s">
        <v>798</v>
      </c>
      <c r="C383" s="141" t="s">
        <v>217</v>
      </c>
      <c r="D383" s="399">
        <v>38418</v>
      </c>
      <c r="E383" s="130">
        <f t="shared" ca="1" si="5"/>
        <v>9</v>
      </c>
      <c r="F383" s="400"/>
      <c r="G383" s="401">
        <v>86040</v>
      </c>
      <c r="H383" s="402"/>
    </row>
    <row r="384" spans="1:8" x14ac:dyDescent="0.2">
      <c r="A384" s="398">
        <v>975603308</v>
      </c>
      <c r="B384" s="141" t="s">
        <v>810</v>
      </c>
      <c r="C384" s="141" t="s">
        <v>222</v>
      </c>
      <c r="D384" s="399">
        <v>36094</v>
      </c>
      <c r="E384" s="130">
        <f t="shared" ca="1" si="5"/>
        <v>16</v>
      </c>
      <c r="F384" s="400" t="s">
        <v>794</v>
      </c>
      <c r="G384" s="401">
        <v>30780</v>
      </c>
      <c r="H384" s="402"/>
    </row>
    <row r="385" spans="1:8" x14ac:dyDescent="0.2">
      <c r="A385" s="398">
        <v>759471070</v>
      </c>
      <c r="B385" s="141" t="s">
        <v>798</v>
      </c>
      <c r="C385" s="141" t="s">
        <v>222</v>
      </c>
      <c r="D385" s="399">
        <v>35699</v>
      </c>
      <c r="E385" s="130">
        <f t="shared" ca="1" si="5"/>
        <v>17</v>
      </c>
      <c r="F385" s="400" t="s">
        <v>786</v>
      </c>
      <c r="G385" s="401">
        <v>78710</v>
      </c>
      <c r="H385" s="402"/>
    </row>
    <row r="386" spans="1:8" x14ac:dyDescent="0.2">
      <c r="A386" s="398">
        <v>393973492</v>
      </c>
      <c r="B386" s="141" t="s">
        <v>796</v>
      </c>
      <c r="C386" s="141" t="s">
        <v>234</v>
      </c>
      <c r="D386" s="399">
        <v>35113</v>
      </c>
      <c r="E386" s="130">
        <f t="shared" ref="E386:E449" ca="1" si="6">DATEDIF(D386,TODAY(),"Y")</f>
        <v>19</v>
      </c>
      <c r="F386" s="400" t="s">
        <v>28</v>
      </c>
      <c r="G386" s="401">
        <v>47350</v>
      </c>
      <c r="H386" s="402"/>
    </row>
    <row r="387" spans="1:8" x14ac:dyDescent="0.2">
      <c r="A387" s="398">
        <v>302170290</v>
      </c>
      <c r="B387" s="141" t="s">
        <v>783</v>
      </c>
      <c r="C387" s="141" t="s">
        <v>222</v>
      </c>
      <c r="D387" s="399">
        <v>34218</v>
      </c>
      <c r="E387" s="130">
        <f t="shared" ca="1" si="6"/>
        <v>21</v>
      </c>
      <c r="F387" s="400" t="s">
        <v>794</v>
      </c>
      <c r="G387" s="401">
        <v>63270</v>
      </c>
      <c r="H387" s="402"/>
    </row>
    <row r="388" spans="1:8" x14ac:dyDescent="0.2">
      <c r="A388" s="398">
        <v>130619578</v>
      </c>
      <c r="B388" s="141" t="s">
        <v>788</v>
      </c>
      <c r="C388" s="141" t="s">
        <v>217</v>
      </c>
      <c r="D388" s="399">
        <v>35408</v>
      </c>
      <c r="E388" s="130">
        <f t="shared" ca="1" si="6"/>
        <v>18</v>
      </c>
      <c r="F388" s="400"/>
      <c r="G388" s="401">
        <v>89520</v>
      </c>
      <c r="H388" s="402"/>
    </row>
    <row r="389" spans="1:8" x14ac:dyDescent="0.2">
      <c r="A389" s="398">
        <v>120361975</v>
      </c>
      <c r="B389" s="141" t="s">
        <v>798</v>
      </c>
      <c r="C389" s="141" t="s">
        <v>222</v>
      </c>
      <c r="D389" s="399">
        <v>36185</v>
      </c>
      <c r="E389" s="130">
        <f t="shared" ca="1" si="6"/>
        <v>16</v>
      </c>
      <c r="F389" s="400" t="s">
        <v>28</v>
      </c>
      <c r="G389" s="401">
        <v>60300</v>
      </c>
      <c r="H389" s="402"/>
    </row>
    <row r="390" spans="1:8" x14ac:dyDescent="0.2">
      <c r="A390" s="398">
        <v>265323292</v>
      </c>
      <c r="B390" s="141" t="s">
        <v>783</v>
      </c>
      <c r="C390" s="141" t="s">
        <v>222</v>
      </c>
      <c r="D390" s="399">
        <v>34826</v>
      </c>
      <c r="E390" s="130">
        <f t="shared" ca="1" si="6"/>
        <v>19</v>
      </c>
      <c r="F390" s="400" t="s">
        <v>786</v>
      </c>
      <c r="G390" s="401">
        <v>45000</v>
      </c>
      <c r="H390" s="402"/>
    </row>
    <row r="391" spans="1:8" x14ac:dyDescent="0.2">
      <c r="A391" s="398">
        <v>147724014</v>
      </c>
      <c r="B391" s="141" t="s">
        <v>788</v>
      </c>
      <c r="C391" s="141" t="s">
        <v>222</v>
      </c>
      <c r="D391" s="399">
        <v>33878</v>
      </c>
      <c r="E391" s="130">
        <f t="shared" ca="1" si="6"/>
        <v>22</v>
      </c>
      <c r="F391" s="400" t="s">
        <v>786</v>
      </c>
      <c r="G391" s="401">
        <v>44270</v>
      </c>
      <c r="H391" s="402"/>
    </row>
    <row r="392" spans="1:8" x14ac:dyDescent="0.2">
      <c r="A392" s="398">
        <v>462650472</v>
      </c>
      <c r="B392" s="141" t="s">
        <v>783</v>
      </c>
      <c r="C392" s="141" t="s">
        <v>217</v>
      </c>
      <c r="D392" s="399">
        <v>32092</v>
      </c>
      <c r="E392" s="130">
        <f t="shared" ca="1" si="6"/>
        <v>27</v>
      </c>
      <c r="F392" s="400"/>
      <c r="G392" s="401">
        <v>79380</v>
      </c>
      <c r="H392" s="402"/>
    </row>
    <row r="393" spans="1:8" x14ac:dyDescent="0.2">
      <c r="A393" s="398">
        <v>856215418</v>
      </c>
      <c r="B393" s="141" t="s">
        <v>797</v>
      </c>
      <c r="C393" s="141" t="s">
        <v>255</v>
      </c>
      <c r="D393" s="399">
        <v>35292</v>
      </c>
      <c r="E393" s="130">
        <f t="shared" ca="1" si="6"/>
        <v>18</v>
      </c>
      <c r="F393" s="400"/>
      <c r="G393" s="401">
        <v>30080</v>
      </c>
      <c r="H393" s="402"/>
    </row>
    <row r="394" spans="1:8" x14ac:dyDescent="0.2">
      <c r="A394" s="398">
        <v>296641985</v>
      </c>
      <c r="B394" s="141" t="s">
        <v>798</v>
      </c>
      <c r="C394" s="141" t="s">
        <v>222</v>
      </c>
      <c r="D394" s="399">
        <v>34317</v>
      </c>
      <c r="E394" s="130">
        <f t="shared" ca="1" si="6"/>
        <v>21</v>
      </c>
      <c r="F394" s="400" t="s">
        <v>786</v>
      </c>
      <c r="G394" s="401">
        <v>41380</v>
      </c>
      <c r="H394" s="402"/>
    </row>
    <row r="395" spans="1:8" x14ac:dyDescent="0.2">
      <c r="A395" s="398">
        <v>243350742</v>
      </c>
      <c r="B395" s="141" t="s">
        <v>807</v>
      </c>
      <c r="C395" s="141" t="s">
        <v>255</v>
      </c>
      <c r="D395" s="399">
        <v>34364</v>
      </c>
      <c r="E395" s="130">
        <f t="shared" ca="1" si="6"/>
        <v>21</v>
      </c>
      <c r="F395" s="400"/>
      <c r="G395" s="401">
        <v>20028</v>
      </c>
      <c r="H395" s="402"/>
    </row>
    <row r="396" spans="1:8" x14ac:dyDescent="0.2">
      <c r="A396" s="398">
        <v>483483618</v>
      </c>
      <c r="B396" s="141" t="s">
        <v>798</v>
      </c>
      <c r="C396" s="141" t="s">
        <v>222</v>
      </c>
      <c r="D396" s="399">
        <v>33827</v>
      </c>
      <c r="E396" s="130">
        <f t="shared" ca="1" si="6"/>
        <v>22</v>
      </c>
      <c r="F396" s="400" t="s">
        <v>786</v>
      </c>
      <c r="G396" s="401">
        <v>33590</v>
      </c>
      <c r="H396" s="402"/>
    </row>
    <row r="397" spans="1:8" x14ac:dyDescent="0.2">
      <c r="A397" s="398">
        <v>708082156</v>
      </c>
      <c r="B397" s="141" t="s">
        <v>796</v>
      </c>
      <c r="C397" s="141" t="s">
        <v>222</v>
      </c>
      <c r="D397" s="399">
        <v>35002</v>
      </c>
      <c r="E397" s="130">
        <f t="shared" ca="1" si="6"/>
        <v>19</v>
      </c>
      <c r="F397" s="400" t="s">
        <v>794</v>
      </c>
      <c r="G397" s="401">
        <v>69200</v>
      </c>
      <c r="H397" s="402"/>
    </row>
    <row r="398" spans="1:8" x14ac:dyDescent="0.2">
      <c r="A398" s="398">
        <v>354619285</v>
      </c>
      <c r="B398" s="141" t="s">
        <v>788</v>
      </c>
      <c r="C398" s="141" t="s">
        <v>222</v>
      </c>
      <c r="D398" s="399">
        <v>34812</v>
      </c>
      <c r="E398" s="130">
        <f t="shared" ca="1" si="6"/>
        <v>19</v>
      </c>
      <c r="F398" s="400" t="s">
        <v>792</v>
      </c>
      <c r="G398" s="401">
        <v>22660</v>
      </c>
      <c r="H398" s="402"/>
    </row>
    <row r="399" spans="1:8" x14ac:dyDescent="0.2">
      <c r="A399" s="398">
        <v>903618594</v>
      </c>
      <c r="B399" s="141" t="s">
        <v>788</v>
      </c>
      <c r="C399" s="141" t="s">
        <v>222</v>
      </c>
      <c r="D399" s="399">
        <v>36556</v>
      </c>
      <c r="E399" s="130">
        <f t="shared" ca="1" si="6"/>
        <v>15</v>
      </c>
      <c r="F399" s="400" t="s">
        <v>792</v>
      </c>
      <c r="G399" s="401">
        <v>54230</v>
      </c>
      <c r="H399" s="402"/>
    </row>
    <row r="400" spans="1:8" x14ac:dyDescent="0.2">
      <c r="A400" s="398">
        <v>741258203</v>
      </c>
      <c r="B400" s="141" t="s">
        <v>798</v>
      </c>
      <c r="C400" s="141" t="s">
        <v>217</v>
      </c>
      <c r="D400" s="399">
        <v>32479</v>
      </c>
      <c r="E400" s="130">
        <f t="shared" ca="1" si="6"/>
        <v>26</v>
      </c>
      <c r="F400" s="400"/>
      <c r="G400" s="401">
        <v>59128</v>
      </c>
      <c r="H400" s="402"/>
    </row>
    <row r="401" spans="1:8" x14ac:dyDescent="0.2">
      <c r="A401" s="398">
        <v>842774592</v>
      </c>
      <c r="B401" s="141" t="s">
        <v>795</v>
      </c>
      <c r="C401" s="141" t="s">
        <v>255</v>
      </c>
      <c r="D401" s="399">
        <v>36834</v>
      </c>
      <c r="E401" s="130">
        <f t="shared" ca="1" si="6"/>
        <v>14</v>
      </c>
      <c r="F401" s="400"/>
      <c r="G401" s="401">
        <v>33512</v>
      </c>
      <c r="H401" s="402"/>
    </row>
    <row r="402" spans="1:8" x14ac:dyDescent="0.2">
      <c r="A402" s="398">
        <v>145495793</v>
      </c>
      <c r="B402" s="141" t="s">
        <v>798</v>
      </c>
      <c r="C402" s="141" t="s">
        <v>234</v>
      </c>
      <c r="D402" s="399">
        <v>33650</v>
      </c>
      <c r="E402" s="130">
        <f t="shared" ca="1" si="6"/>
        <v>23</v>
      </c>
      <c r="F402" s="400" t="s">
        <v>28</v>
      </c>
      <c r="G402" s="401">
        <v>23000</v>
      </c>
      <c r="H402" s="402"/>
    </row>
    <row r="403" spans="1:8" x14ac:dyDescent="0.2">
      <c r="A403" s="398">
        <v>478004556</v>
      </c>
      <c r="B403" s="141" t="s">
        <v>804</v>
      </c>
      <c r="C403" s="141" t="s">
        <v>222</v>
      </c>
      <c r="D403" s="399">
        <v>39223</v>
      </c>
      <c r="E403" s="130">
        <f t="shared" ca="1" si="6"/>
        <v>7</v>
      </c>
      <c r="F403" s="400" t="s">
        <v>28</v>
      </c>
      <c r="G403" s="401">
        <v>62180</v>
      </c>
      <c r="H403" s="402"/>
    </row>
    <row r="404" spans="1:8" x14ac:dyDescent="0.2">
      <c r="A404" s="398">
        <v>333947685</v>
      </c>
      <c r="B404" s="141" t="s">
        <v>797</v>
      </c>
      <c r="C404" s="141" t="s">
        <v>222</v>
      </c>
      <c r="D404" s="399">
        <v>36038</v>
      </c>
      <c r="E404" s="130">
        <f t="shared" ca="1" si="6"/>
        <v>16</v>
      </c>
      <c r="F404" s="400" t="s">
        <v>792</v>
      </c>
      <c r="G404" s="401">
        <v>85880</v>
      </c>
      <c r="H404" s="402"/>
    </row>
    <row r="405" spans="1:8" x14ac:dyDescent="0.2">
      <c r="A405" s="398">
        <v>285295419</v>
      </c>
      <c r="B405" s="141" t="s">
        <v>793</v>
      </c>
      <c r="C405" s="141" t="s">
        <v>255</v>
      </c>
      <c r="D405" s="399">
        <v>31848</v>
      </c>
      <c r="E405" s="130">
        <f t="shared" ca="1" si="6"/>
        <v>27</v>
      </c>
      <c r="F405" s="400"/>
      <c r="G405" s="401">
        <v>33232</v>
      </c>
      <c r="H405" s="402"/>
    </row>
    <row r="406" spans="1:8" x14ac:dyDescent="0.2">
      <c r="A406" s="398">
        <v>623823805</v>
      </c>
      <c r="B406" s="141" t="s">
        <v>795</v>
      </c>
      <c r="C406" s="141" t="s">
        <v>255</v>
      </c>
      <c r="D406" s="403">
        <v>39093</v>
      </c>
      <c r="E406" s="130">
        <f t="shared" ca="1" si="6"/>
        <v>8</v>
      </c>
      <c r="F406" s="400"/>
      <c r="G406" s="401">
        <v>15056</v>
      </c>
      <c r="H406" s="402"/>
    </row>
    <row r="407" spans="1:8" x14ac:dyDescent="0.2">
      <c r="A407" s="398">
        <v>751878224</v>
      </c>
      <c r="B407" s="141" t="s">
        <v>799</v>
      </c>
      <c r="C407" s="141" t="s">
        <v>222</v>
      </c>
      <c r="D407" s="399">
        <v>32296</v>
      </c>
      <c r="E407" s="130">
        <f t="shared" ca="1" si="6"/>
        <v>26</v>
      </c>
      <c r="F407" s="400" t="s">
        <v>792</v>
      </c>
      <c r="G407" s="401">
        <v>87120</v>
      </c>
      <c r="H407" s="402"/>
    </row>
    <row r="408" spans="1:8" x14ac:dyDescent="0.2">
      <c r="A408" s="398">
        <v>110547055</v>
      </c>
      <c r="B408" s="141" t="s">
        <v>788</v>
      </c>
      <c r="C408" s="141" t="s">
        <v>234</v>
      </c>
      <c r="D408" s="399">
        <v>35050</v>
      </c>
      <c r="E408" s="130">
        <f t="shared" ca="1" si="6"/>
        <v>19</v>
      </c>
      <c r="F408" s="400" t="s">
        <v>786</v>
      </c>
      <c r="G408" s="401">
        <v>11065</v>
      </c>
      <c r="H408" s="402"/>
    </row>
    <row r="409" spans="1:8" x14ac:dyDescent="0.2">
      <c r="A409" s="398">
        <v>870106287</v>
      </c>
      <c r="B409" s="141" t="s">
        <v>797</v>
      </c>
      <c r="C409" s="141" t="s">
        <v>234</v>
      </c>
      <c r="D409" s="399">
        <v>33238</v>
      </c>
      <c r="E409" s="130">
        <f t="shared" ca="1" si="6"/>
        <v>24</v>
      </c>
      <c r="F409" s="400" t="s">
        <v>28</v>
      </c>
      <c r="G409" s="401">
        <v>38920</v>
      </c>
      <c r="H409" s="402"/>
    </row>
    <row r="410" spans="1:8" x14ac:dyDescent="0.2">
      <c r="A410" s="398">
        <v>666194498</v>
      </c>
      <c r="B410" s="141" t="s">
        <v>796</v>
      </c>
      <c r="C410" s="141" t="s">
        <v>222</v>
      </c>
      <c r="D410" s="399">
        <v>37043</v>
      </c>
      <c r="E410" s="130">
        <f t="shared" ca="1" si="6"/>
        <v>13</v>
      </c>
      <c r="F410" s="400" t="s">
        <v>786</v>
      </c>
      <c r="G410" s="401">
        <v>83710</v>
      </c>
      <c r="H410" s="402"/>
    </row>
    <row r="411" spans="1:8" x14ac:dyDescent="0.2">
      <c r="A411" s="398">
        <v>944793994</v>
      </c>
      <c r="B411" s="141" t="s">
        <v>788</v>
      </c>
      <c r="C411" s="141" t="s">
        <v>222</v>
      </c>
      <c r="D411" s="399">
        <v>33475</v>
      </c>
      <c r="E411" s="130">
        <f t="shared" ca="1" si="6"/>
        <v>23</v>
      </c>
      <c r="F411" s="400" t="s">
        <v>794</v>
      </c>
      <c r="G411" s="401">
        <v>24300</v>
      </c>
      <c r="H411" s="402"/>
    </row>
    <row r="412" spans="1:8" x14ac:dyDescent="0.2">
      <c r="A412" s="398">
        <v>311309049</v>
      </c>
      <c r="B412" s="141" t="s">
        <v>798</v>
      </c>
      <c r="C412" s="141" t="s">
        <v>222</v>
      </c>
      <c r="D412" s="399">
        <v>34933</v>
      </c>
      <c r="E412" s="130">
        <f t="shared" ca="1" si="6"/>
        <v>19</v>
      </c>
      <c r="F412" s="400" t="s">
        <v>28</v>
      </c>
      <c r="G412" s="401">
        <v>77680</v>
      </c>
      <c r="H412" s="402"/>
    </row>
    <row r="413" spans="1:8" x14ac:dyDescent="0.2">
      <c r="A413" s="398">
        <v>742946482</v>
      </c>
      <c r="B413" s="141" t="s">
        <v>811</v>
      </c>
      <c r="C413" s="141" t="s">
        <v>222</v>
      </c>
      <c r="D413" s="399">
        <v>32522</v>
      </c>
      <c r="E413" s="130">
        <f t="shared" ca="1" si="6"/>
        <v>26</v>
      </c>
      <c r="F413" s="400" t="s">
        <v>794</v>
      </c>
      <c r="G413" s="401">
        <v>39160</v>
      </c>
      <c r="H413" s="402"/>
    </row>
    <row r="414" spans="1:8" x14ac:dyDescent="0.2">
      <c r="A414" s="398">
        <v>111616346</v>
      </c>
      <c r="B414" s="141" t="s">
        <v>798</v>
      </c>
      <c r="C414" s="141" t="s">
        <v>217</v>
      </c>
      <c r="D414" s="399">
        <v>32196</v>
      </c>
      <c r="E414" s="130">
        <f t="shared" ca="1" si="6"/>
        <v>27</v>
      </c>
      <c r="F414" s="400"/>
      <c r="G414" s="401">
        <v>61134</v>
      </c>
      <c r="H414" s="402"/>
    </row>
    <row r="415" spans="1:8" x14ac:dyDescent="0.2">
      <c r="A415" s="398">
        <v>515543972</v>
      </c>
      <c r="B415" s="141" t="s">
        <v>807</v>
      </c>
      <c r="C415" s="141" t="s">
        <v>222</v>
      </c>
      <c r="D415" s="399">
        <v>35309</v>
      </c>
      <c r="E415" s="130">
        <f t="shared" ca="1" si="6"/>
        <v>18</v>
      </c>
      <c r="F415" s="400" t="s">
        <v>135</v>
      </c>
      <c r="G415" s="401">
        <v>56440</v>
      </c>
      <c r="H415" s="402"/>
    </row>
    <row r="416" spans="1:8" x14ac:dyDescent="0.2">
      <c r="A416" s="398">
        <v>251824309</v>
      </c>
      <c r="B416" s="141" t="s">
        <v>788</v>
      </c>
      <c r="C416" s="141" t="s">
        <v>217</v>
      </c>
      <c r="D416" s="399">
        <v>35419</v>
      </c>
      <c r="E416" s="130">
        <f t="shared" ca="1" si="6"/>
        <v>18</v>
      </c>
      <c r="F416" s="400"/>
      <c r="G416" s="401">
        <v>45420</v>
      </c>
      <c r="H416" s="402"/>
    </row>
    <row r="417" spans="1:8" x14ac:dyDescent="0.2">
      <c r="A417" s="398">
        <v>647131956</v>
      </c>
      <c r="B417" s="141" t="s">
        <v>796</v>
      </c>
      <c r="C417" s="141" t="s">
        <v>222</v>
      </c>
      <c r="D417" s="399">
        <v>37592</v>
      </c>
      <c r="E417" s="130">
        <f t="shared" ca="1" si="6"/>
        <v>12</v>
      </c>
      <c r="F417" s="400" t="s">
        <v>794</v>
      </c>
      <c r="G417" s="401">
        <v>73560</v>
      </c>
      <c r="H417" s="402"/>
    </row>
    <row r="418" spans="1:8" x14ac:dyDescent="0.2">
      <c r="A418" s="398">
        <v>620336005</v>
      </c>
      <c r="B418" s="141" t="s">
        <v>788</v>
      </c>
      <c r="C418" s="141" t="s">
        <v>222</v>
      </c>
      <c r="D418" s="399">
        <v>37067</v>
      </c>
      <c r="E418" s="130">
        <f t="shared" ca="1" si="6"/>
        <v>13</v>
      </c>
      <c r="F418" s="400" t="s">
        <v>794</v>
      </c>
      <c r="G418" s="401">
        <v>41060</v>
      </c>
      <c r="H418" s="402"/>
    </row>
    <row r="419" spans="1:8" x14ac:dyDescent="0.2">
      <c r="A419" s="398">
        <v>378281658</v>
      </c>
      <c r="B419" s="141" t="s">
        <v>788</v>
      </c>
      <c r="C419" s="141" t="s">
        <v>217</v>
      </c>
      <c r="D419" s="399">
        <v>36763</v>
      </c>
      <c r="E419" s="130">
        <f t="shared" ca="1" si="6"/>
        <v>14</v>
      </c>
      <c r="F419" s="400"/>
      <c r="G419" s="401">
        <v>39300</v>
      </c>
      <c r="H419" s="402"/>
    </row>
    <row r="420" spans="1:8" x14ac:dyDescent="0.2">
      <c r="A420" s="398">
        <v>536516131</v>
      </c>
      <c r="B420" s="141" t="s">
        <v>805</v>
      </c>
      <c r="C420" s="141" t="s">
        <v>222</v>
      </c>
      <c r="D420" s="399">
        <v>39160</v>
      </c>
      <c r="E420" s="130">
        <f t="shared" ca="1" si="6"/>
        <v>7</v>
      </c>
      <c r="F420" s="400" t="s">
        <v>786</v>
      </c>
      <c r="G420" s="401">
        <v>42620</v>
      </c>
      <c r="H420" s="402"/>
    </row>
    <row r="421" spans="1:8" x14ac:dyDescent="0.2">
      <c r="A421" s="398">
        <v>197789466</v>
      </c>
      <c r="B421" s="141" t="s">
        <v>801</v>
      </c>
      <c r="C421" s="141" t="s">
        <v>217</v>
      </c>
      <c r="D421" s="399">
        <v>34427</v>
      </c>
      <c r="E421" s="130">
        <f t="shared" ca="1" si="6"/>
        <v>20</v>
      </c>
      <c r="F421" s="400"/>
      <c r="G421" s="401">
        <v>76020</v>
      </c>
      <c r="H421" s="402"/>
    </row>
    <row r="422" spans="1:8" x14ac:dyDescent="0.2">
      <c r="A422" s="398">
        <v>425943144</v>
      </c>
      <c r="B422" s="141" t="s">
        <v>802</v>
      </c>
      <c r="C422" s="141" t="s">
        <v>217</v>
      </c>
      <c r="D422" s="399">
        <v>33098</v>
      </c>
      <c r="E422" s="130">
        <f t="shared" ca="1" si="6"/>
        <v>24</v>
      </c>
      <c r="F422" s="400"/>
      <c r="G422" s="401">
        <v>71700</v>
      </c>
      <c r="H422" s="402"/>
    </row>
    <row r="423" spans="1:8" x14ac:dyDescent="0.2">
      <c r="A423" s="398">
        <v>144722757</v>
      </c>
      <c r="B423" s="141" t="s">
        <v>798</v>
      </c>
      <c r="C423" s="141" t="s">
        <v>217</v>
      </c>
      <c r="D423" s="399">
        <v>32252</v>
      </c>
      <c r="E423" s="130">
        <f t="shared" ca="1" si="6"/>
        <v>26</v>
      </c>
      <c r="F423" s="400"/>
      <c r="G423" s="401">
        <v>57500</v>
      </c>
      <c r="H423" s="402"/>
    </row>
    <row r="424" spans="1:8" x14ac:dyDescent="0.2">
      <c r="A424" s="398">
        <v>356110882</v>
      </c>
      <c r="B424" s="141" t="s">
        <v>810</v>
      </c>
      <c r="C424" s="141" t="s">
        <v>234</v>
      </c>
      <c r="D424" s="399">
        <v>34907</v>
      </c>
      <c r="E424" s="130">
        <f t="shared" ca="1" si="6"/>
        <v>19</v>
      </c>
      <c r="F424" s="400" t="s">
        <v>794</v>
      </c>
      <c r="G424" s="401">
        <v>15240</v>
      </c>
      <c r="H424" s="402"/>
    </row>
    <row r="425" spans="1:8" x14ac:dyDescent="0.2">
      <c r="A425" s="398">
        <v>962553692</v>
      </c>
      <c r="B425" s="141" t="s">
        <v>788</v>
      </c>
      <c r="C425" s="141" t="s">
        <v>222</v>
      </c>
      <c r="D425" s="399">
        <v>33846</v>
      </c>
      <c r="E425" s="130">
        <f t="shared" ca="1" si="6"/>
        <v>22</v>
      </c>
      <c r="F425" s="400" t="s">
        <v>786</v>
      </c>
      <c r="G425" s="401">
        <v>86260</v>
      </c>
      <c r="H425" s="402"/>
    </row>
    <row r="426" spans="1:8" x14ac:dyDescent="0.2">
      <c r="A426" s="398">
        <v>868364739</v>
      </c>
      <c r="B426" s="141" t="s">
        <v>783</v>
      </c>
      <c r="C426" s="141" t="s">
        <v>234</v>
      </c>
      <c r="D426" s="399">
        <v>38983</v>
      </c>
      <c r="E426" s="130">
        <f t="shared" ca="1" si="6"/>
        <v>8</v>
      </c>
      <c r="F426" s="400" t="s">
        <v>794</v>
      </c>
      <c r="G426" s="401">
        <v>11810</v>
      </c>
      <c r="H426" s="402"/>
    </row>
    <row r="427" spans="1:8" x14ac:dyDescent="0.2">
      <c r="A427" s="398">
        <v>948252103</v>
      </c>
      <c r="B427" s="141" t="s">
        <v>795</v>
      </c>
      <c r="C427" s="141" t="s">
        <v>255</v>
      </c>
      <c r="D427" s="399">
        <v>35019</v>
      </c>
      <c r="E427" s="130">
        <f t="shared" ca="1" si="6"/>
        <v>19</v>
      </c>
      <c r="F427" s="400"/>
      <c r="G427" s="401">
        <v>39764</v>
      </c>
      <c r="H427" s="402"/>
    </row>
    <row r="428" spans="1:8" x14ac:dyDescent="0.2">
      <c r="A428" s="398">
        <v>705186668</v>
      </c>
      <c r="B428" s="141" t="s">
        <v>796</v>
      </c>
      <c r="C428" s="141" t="s">
        <v>255</v>
      </c>
      <c r="D428" s="399">
        <v>32870</v>
      </c>
      <c r="E428" s="130">
        <f t="shared" ca="1" si="6"/>
        <v>25</v>
      </c>
      <c r="F428" s="400"/>
      <c r="G428" s="401">
        <v>26484</v>
      </c>
      <c r="H428" s="402"/>
    </row>
    <row r="429" spans="1:8" x14ac:dyDescent="0.2">
      <c r="A429" s="398">
        <v>380343690</v>
      </c>
      <c r="B429" s="141" t="s">
        <v>811</v>
      </c>
      <c r="C429" s="141" t="s">
        <v>217</v>
      </c>
      <c r="D429" s="403">
        <v>38982</v>
      </c>
      <c r="E429" s="130">
        <f t="shared" ca="1" si="6"/>
        <v>8</v>
      </c>
      <c r="F429" s="400"/>
      <c r="G429" s="401">
        <v>61890</v>
      </c>
      <c r="H429" s="402"/>
    </row>
    <row r="430" spans="1:8" x14ac:dyDescent="0.2">
      <c r="A430" s="398">
        <v>191359642</v>
      </c>
      <c r="B430" s="141" t="s">
        <v>783</v>
      </c>
      <c r="C430" s="141" t="s">
        <v>222</v>
      </c>
      <c r="D430" s="399">
        <v>32051</v>
      </c>
      <c r="E430" s="130">
        <f t="shared" ca="1" si="6"/>
        <v>27</v>
      </c>
      <c r="F430" s="400" t="s">
        <v>794</v>
      </c>
      <c r="G430" s="401">
        <v>24090</v>
      </c>
      <c r="H430" s="402"/>
    </row>
    <row r="431" spans="1:8" x14ac:dyDescent="0.2">
      <c r="A431" s="398">
        <v>467030396</v>
      </c>
      <c r="B431" s="141" t="s">
        <v>788</v>
      </c>
      <c r="C431" s="141" t="s">
        <v>222</v>
      </c>
      <c r="D431" s="399">
        <v>32410</v>
      </c>
      <c r="E431" s="130">
        <f t="shared" ca="1" si="6"/>
        <v>26</v>
      </c>
      <c r="F431" s="400" t="s">
        <v>786</v>
      </c>
      <c r="G431" s="401">
        <v>58910</v>
      </c>
      <c r="H431" s="402"/>
    </row>
    <row r="432" spans="1:8" x14ac:dyDescent="0.2">
      <c r="A432" s="398">
        <v>291803431</v>
      </c>
      <c r="B432" s="141" t="s">
        <v>795</v>
      </c>
      <c r="C432" s="141" t="s">
        <v>217</v>
      </c>
      <c r="D432" s="399">
        <v>38473</v>
      </c>
      <c r="E432" s="130">
        <f t="shared" ca="1" si="6"/>
        <v>9</v>
      </c>
      <c r="F432" s="400"/>
      <c r="G432" s="401">
        <v>54000</v>
      </c>
      <c r="H432" s="402"/>
    </row>
    <row r="433" spans="1:8" x14ac:dyDescent="0.2">
      <c r="A433" s="398">
        <v>643984096</v>
      </c>
      <c r="B433" s="141" t="s">
        <v>798</v>
      </c>
      <c r="C433" s="141" t="s">
        <v>217</v>
      </c>
      <c r="D433" s="399">
        <v>32103</v>
      </c>
      <c r="E433" s="130">
        <f t="shared" ca="1" si="6"/>
        <v>27</v>
      </c>
      <c r="F433" s="400"/>
      <c r="G433" s="401">
        <v>26020</v>
      </c>
      <c r="H433" s="402"/>
    </row>
    <row r="434" spans="1:8" x14ac:dyDescent="0.2">
      <c r="A434" s="398">
        <v>276873359</v>
      </c>
      <c r="B434" s="141" t="s">
        <v>798</v>
      </c>
      <c r="C434" s="141" t="s">
        <v>222</v>
      </c>
      <c r="D434" s="399">
        <v>37861</v>
      </c>
      <c r="E434" s="130">
        <f t="shared" ca="1" si="6"/>
        <v>11</v>
      </c>
      <c r="F434" s="400" t="s">
        <v>135</v>
      </c>
      <c r="G434" s="401">
        <v>25690</v>
      </c>
      <c r="H434" s="402"/>
    </row>
    <row r="435" spans="1:8" x14ac:dyDescent="0.2">
      <c r="A435" s="398">
        <v>953109212</v>
      </c>
      <c r="B435" s="141" t="s">
        <v>783</v>
      </c>
      <c r="C435" s="141" t="s">
        <v>222</v>
      </c>
      <c r="D435" s="399">
        <v>39128</v>
      </c>
      <c r="E435" s="130">
        <f t="shared" ca="1" si="6"/>
        <v>8</v>
      </c>
      <c r="F435" s="400" t="s">
        <v>135</v>
      </c>
      <c r="G435" s="401">
        <v>59150</v>
      </c>
      <c r="H435" s="402"/>
    </row>
    <row r="436" spans="1:8" x14ac:dyDescent="0.2">
      <c r="A436" s="398">
        <v>972791650</v>
      </c>
      <c r="B436" s="141" t="s">
        <v>795</v>
      </c>
      <c r="C436" s="141" t="s">
        <v>234</v>
      </c>
      <c r="D436" s="399">
        <v>36160</v>
      </c>
      <c r="E436" s="130">
        <f t="shared" ca="1" si="6"/>
        <v>16</v>
      </c>
      <c r="F436" s="400" t="s">
        <v>794</v>
      </c>
      <c r="G436" s="401">
        <v>33810</v>
      </c>
      <c r="H436" s="402"/>
    </row>
    <row r="437" spans="1:8" x14ac:dyDescent="0.2">
      <c r="A437" s="398">
        <v>661397587</v>
      </c>
      <c r="B437" s="141" t="s">
        <v>805</v>
      </c>
      <c r="C437" s="141" t="s">
        <v>217</v>
      </c>
      <c r="D437" s="399">
        <v>33602</v>
      </c>
      <c r="E437" s="130">
        <f t="shared" ca="1" si="6"/>
        <v>23</v>
      </c>
      <c r="F437" s="400"/>
      <c r="G437" s="401">
        <v>40560</v>
      </c>
      <c r="H437" s="402"/>
    </row>
    <row r="438" spans="1:8" x14ac:dyDescent="0.2">
      <c r="A438" s="398">
        <v>993383806</v>
      </c>
      <c r="B438" s="141" t="s">
        <v>788</v>
      </c>
      <c r="C438" s="141" t="s">
        <v>255</v>
      </c>
      <c r="D438" s="399">
        <v>34757</v>
      </c>
      <c r="E438" s="130">
        <f t="shared" ca="1" si="6"/>
        <v>20</v>
      </c>
      <c r="F438" s="400"/>
      <c r="G438" s="401">
        <v>37612</v>
      </c>
      <c r="H438" s="402"/>
    </row>
    <row r="439" spans="1:8" x14ac:dyDescent="0.2">
      <c r="A439" s="398">
        <v>999789446</v>
      </c>
      <c r="B439" s="141" t="s">
        <v>800</v>
      </c>
      <c r="C439" s="141" t="s">
        <v>222</v>
      </c>
      <c r="D439" s="399">
        <v>34019</v>
      </c>
      <c r="E439" s="130">
        <f t="shared" ca="1" si="6"/>
        <v>22</v>
      </c>
      <c r="F439" s="400" t="s">
        <v>794</v>
      </c>
      <c r="G439" s="401">
        <v>66740</v>
      </c>
      <c r="H439" s="402"/>
    </row>
    <row r="440" spans="1:8" x14ac:dyDescent="0.2">
      <c r="A440" s="398">
        <v>378189642</v>
      </c>
      <c r="B440" s="141" t="s">
        <v>788</v>
      </c>
      <c r="C440" s="141" t="s">
        <v>217</v>
      </c>
      <c r="D440" s="399">
        <v>36589</v>
      </c>
      <c r="E440" s="130">
        <f t="shared" ca="1" si="6"/>
        <v>14</v>
      </c>
      <c r="F440" s="400"/>
      <c r="G440" s="401">
        <v>64220</v>
      </c>
      <c r="H440" s="402"/>
    </row>
    <row r="441" spans="1:8" x14ac:dyDescent="0.2">
      <c r="A441" s="398">
        <v>434927073</v>
      </c>
      <c r="B441" s="141" t="s">
        <v>801</v>
      </c>
      <c r="C441" s="141" t="s">
        <v>222</v>
      </c>
      <c r="D441" s="399">
        <v>36302</v>
      </c>
      <c r="E441" s="130">
        <f t="shared" ca="1" si="6"/>
        <v>15</v>
      </c>
      <c r="F441" s="400" t="s">
        <v>135</v>
      </c>
      <c r="G441" s="401">
        <v>39740</v>
      </c>
      <c r="H441" s="402"/>
    </row>
    <row r="442" spans="1:8" x14ac:dyDescent="0.2">
      <c r="A442" s="398">
        <v>932553359</v>
      </c>
      <c r="B442" s="141" t="s">
        <v>796</v>
      </c>
      <c r="C442" s="141" t="s">
        <v>217</v>
      </c>
      <c r="D442" s="399">
        <v>38410</v>
      </c>
      <c r="E442" s="130">
        <f t="shared" ca="1" si="6"/>
        <v>10</v>
      </c>
      <c r="F442" s="400"/>
      <c r="G442" s="401">
        <v>43320</v>
      </c>
      <c r="H442" s="402"/>
    </row>
    <row r="443" spans="1:8" x14ac:dyDescent="0.2">
      <c r="A443" s="398">
        <v>458734969</v>
      </c>
      <c r="B443" s="141" t="s">
        <v>798</v>
      </c>
      <c r="C443" s="141" t="s">
        <v>222</v>
      </c>
      <c r="D443" s="399">
        <v>38418</v>
      </c>
      <c r="E443" s="130">
        <f t="shared" ca="1" si="6"/>
        <v>9</v>
      </c>
      <c r="F443" s="400" t="s">
        <v>794</v>
      </c>
      <c r="G443" s="401">
        <v>82370</v>
      </c>
      <c r="H443" s="402"/>
    </row>
    <row r="444" spans="1:8" x14ac:dyDescent="0.2">
      <c r="A444" s="398">
        <v>552528553</v>
      </c>
      <c r="B444" s="141" t="s">
        <v>783</v>
      </c>
      <c r="C444" s="141" t="s">
        <v>255</v>
      </c>
      <c r="D444" s="399">
        <v>35030</v>
      </c>
      <c r="E444" s="130">
        <f t="shared" ca="1" si="6"/>
        <v>19</v>
      </c>
      <c r="F444" s="400"/>
      <c r="G444" s="401">
        <v>37016</v>
      </c>
      <c r="H444" s="402"/>
    </row>
    <row r="445" spans="1:8" x14ac:dyDescent="0.2">
      <c r="A445" s="398">
        <v>620072502</v>
      </c>
      <c r="B445" s="141" t="s">
        <v>811</v>
      </c>
      <c r="C445" s="141" t="s">
        <v>222</v>
      </c>
      <c r="D445" s="399">
        <v>37728</v>
      </c>
      <c r="E445" s="130">
        <f t="shared" ca="1" si="6"/>
        <v>11</v>
      </c>
      <c r="F445" s="400" t="s">
        <v>28</v>
      </c>
      <c r="G445" s="401">
        <v>71400</v>
      </c>
      <c r="H445" s="402"/>
    </row>
    <row r="446" spans="1:8" x14ac:dyDescent="0.2">
      <c r="A446" s="398">
        <v>829216164</v>
      </c>
      <c r="B446" s="141" t="s">
        <v>788</v>
      </c>
      <c r="C446" s="141" t="s">
        <v>217</v>
      </c>
      <c r="D446" s="399">
        <v>38235</v>
      </c>
      <c r="E446" s="130">
        <f t="shared" ca="1" si="6"/>
        <v>10</v>
      </c>
      <c r="F446" s="400"/>
      <c r="G446" s="401">
        <v>84170</v>
      </c>
      <c r="H446" s="402"/>
    </row>
    <row r="447" spans="1:8" x14ac:dyDescent="0.2">
      <c r="A447" s="398">
        <v>120479503</v>
      </c>
      <c r="B447" s="141" t="s">
        <v>795</v>
      </c>
      <c r="C447" s="141" t="s">
        <v>234</v>
      </c>
      <c r="D447" s="399">
        <v>37989</v>
      </c>
      <c r="E447" s="130">
        <f t="shared" ca="1" si="6"/>
        <v>11</v>
      </c>
      <c r="F447" s="400" t="s">
        <v>28</v>
      </c>
      <c r="G447" s="401">
        <v>47760</v>
      </c>
      <c r="H447" s="402"/>
    </row>
    <row r="448" spans="1:8" x14ac:dyDescent="0.2">
      <c r="A448" s="398">
        <v>278431222</v>
      </c>
      <c r="B448" s="141" t="s">
        <v>807</v>
      </c>
      <c r="C448" s="141" t="s">
        <v>222</v>
      </c>
      <c r="D448" s="399">
        <v>35583</v>
      </c>
      <c r="E448" s="130">
        <f t="shared" ca="1" si="6"/>
        <v>17</v>
      </c>
      <c r="F448" s="400" t="s">
        <v>786</v>
      </c>
      <c r="G448" s="401">
        <v>33640</v>
      </c>
      <c r="H448" s="402"/>
    </row>
    <row r="449" spans="1:8" x14ac:dyDescent="0.2">
      <c r="A449" s="398">
        <v>768215237</v>
      </c>
      <c r="B449" s="141" t="s">
        <v>797</v>
      </c>
      <c r="C449" s="141" t="s">
        <v>234</v>
      </c>
      <c r="D449" s="399">
        <v>32162</v>
      </c>
      <c r="E449" s="130">
        <f t="shared" ca="1" si="6"/>
        <v>27</v>
      </c>
      <c r="F449" s="400" t="s">
        <v>792</v>
      </c>
      <c r="G449" s="401">
        <v>13800</v>
      </c>
      <c r="H449" s="402"/>
    </row>
    <row r="450" spans="1:8" x14ac:dyDescent="0.2">
      <c r="A450" s="398">
        <v>723930767</v>
      </c>
      <c r="B450" s="141" t="s">
        <v>811</v>
      </c>
      <c r="C450" s="141" t="s">
        <v>222</v>
      </c>
      <c r="D450" s="403">
        <v>39003</v>
      </c>
      <c r="E450" s="130">
        <f t="shared" ref="E450:E513" ca="1" si="7">DATEDIF(D450,TODAY(),"Y")</f>
        <v>8</v>
      </c>
      <c r="F450" s="400" t="s">
        <v>786</v>
      </c>
      <c r="G450" s="401">
        <v>27250</v>
      </c>
      <c r="H450" s="402"/>
    </row>
    <row r="451" spans="1:8" x14ac:dyDescent="0.2">
      <c r="A451" s="398">
        <v>639314672</v>
      </c>
      <c r="B451" s="141" t="s">
        <v>797</v>
      </c>
      <c r="C451" s="141" t="s">
        <v>234</v>
      </c>
      <c r="D451" s="399">
        <v>34532</v>
      </c>
      <c r="E451" s="130">
        <f t="shared" ca="1" si="7"/>
        <v>20</v>
      </c>
      <c r="F451" s="400" t="s">
        <v>28</v>
      </c>
      <c r="G451" s="401">
        <v>23380</v>
      </c>
      <c r="H451" s="402"/>
    </row>
    <row r="452" spans="1:8" x14ac:dyDescent="0.2">
      <c r="A452" s="398">
        <v>302854692</v>
      </c>
      <c r="B452" s="141" t="s">
        <v>795</v>
      </c>
      <c r="C452" s="141" t="s">
        <v>234</v>
      </c>
      <c r="D452" s="399">
        <v>33307</v>
      </c>
      <c r="E452" s="130">
        <f t="shared" ca="1" si="7"/>
        <v>23</v>
      </c>
      <c r="F452" s="400" t="s">
        <v>794</v>
      </c>
      <c r="G452" s="401">
        <v>13435</v>
      </c>
      <c r="H452" s="402"/>
    </row>
    <row r="453" spans="1:8" x14ac:dyDescent="0.2">
      <c r="A453" s="398">
        <v>437460422</v>
      </c>
      <c r="B453" s="141" t="s">
        <v>783</v>
      </c>
      <c r="C453" s="141" t="s">
        <v>234</v>
      </c>
      <c r="D453" s="399">
        <v>37413</v>
      </c>
      <c r="E453" s="130">
        <f t="shared" ca="1" si="7"/>
        <v>12</v>
      </c>
      <c r="F453" s="400" t="s">
        <v>786</v>
      </c>
      <c r="G453" s="401">
        <v>10630</v>
      </c>
      <c r="H453" s="402"/>
    </row>
    <row r="454" spans="1:8" x14ac:dyDescent="0.2">
      <c r="A454" s="398">
        <v>634954970</v>
      </c>
      <c r="B454" s="141" t="s">
        <v>799</v>
      </c>
      <c r="C454" s="141" t="s">
        <v>222</v>
      </c>
      <c r="D454" s="399">
        <v>33972</v>
      </c>
      <c r="E454" s="130">
        <f t="shared" ca="1" si="7"/>
        <v>22</v>
      </c>
      <c r="F454" s="400" t="s">
        <v>794</v>
      </c>
      <c r="G454" s="401">
        <v>57560</v>
      </c>
      <c r="H454" s="402"/>
    </row>
    <row r="455" spans="1:8" x14ac:dyDescent="0.2">
      <c r="A455" s="398">
        <v>352371400</v>
      </c>
      <c r="B455" s="141" t="s">
        <v>796</v>
      </c>
      <c r="C455" s="141" t="s">
        <v>255</v>
      </c>
      <c r="D455" s="399">
        <v>31946</v>
      </c>
      <c r="E455" s="130">
        <f t="shared" ca="1" si="7"/>
        <v>27</v>
      </c>
      <c r="F455" s="400"/>
      <c r="G455" s="401">
        <v>30468</v>
      </c>
      <c r="H455" s="402"/>
    </row>
    <row r="456" spans="1:8" x14ac:dyDescent="0.2">
      <c r="A456" s="398">
        <v>349174221</v>
      </c>
      <c r="B456" s="141" t="s">
        <v>783</v>
      </c>
      <c r="C456" s="141" t="s">
        <v>234</v>
      </c>
      <c r="D456" s="399">
        <v>34774</v>
      </c>
      <c r="E456" s="130">
        <f t="shared" ca="1" si="7"/>
        <v>19</v>
      </c>
      <c r="F456" s="400" t="s">
        <v>792</v>
      </c>
      <c r="G456" s="401">
        <v>45750</v>
      </c>
      <c r="H456" s="402"/>
    </row>
    <row r="457" spans="1:8" x14ac:dyDescent="0.2">
      <c r="A457" s="398">
        <v>843632637</v>
      </c>
      <c r="B457" s="141" t="s">
        <v>796</v>
      </c>
      <c r="C457" s="141" t="s">
        <v>255</v>
      </c>
      <c r="D457" s="399">
        <v>34551</v>
      </c>
      <c r="E457" s="130">
        <f t="shared" ca="1" si="7"/>
        <v>20</v>
      </c>
      <c r="F457" s="400"/>
      <c r="G457" s="401">
        <v>12836</v>
      </c>
      <c r="H457" s="402"/>
    </row>
    <row r="458" spans="1:8" x14ac:dyDescent="0.2">
      <c r="A458" s="398">
        <v>610340294</v>
      </c>
      <c r="B458" s="141" t="s">
        <v>798</v>
      </c>
      <c r="C458" s="141" t="s">
        <v>217</v>
      </c>
      <c r="D458" s="399">
        <v>32510</v>
      </c>
      <c r="E458" s="130">
        <f t="shared" ca="1" si="7"/>
        <v>26</v>
      </c>
      <c r="F458" s="400"/>
      <c r="G458" s="401">
        <v>70300</v>
      </c>
      <c r="H458" s="402"/>
    </row>
    <row r="459" spans="1:8" x14ac:dyDescent="0.2">
      <c r="A459" s="398">
        <v>510700395</v>
      </c>
      <c r="B459" s="141" t="s">
        <v>785</v>
      </c>
      <c r="C459" s="141" t="s">
        <v>222</v>
      </c>
      <c r="D459" s="399">
        <v>35681</v>
      </c>
      <c r="E459" s="130">
        <f t="shared" ca="1" si="7"/>
        <v>17</v>
      </c>
      <c r="F459" s="400" t="s">
        <v>794</v>
      </c>
      <c r="G459" s="401">
        <v>63670</v>
      </c>
      <c r="H459" s="402"/>
    </row>
    <row r="460" spans="1:8" x14ac:dyDescent="0.2">
      <c r="A460" s="398">
        <v>345817459</v>
      </c>
      <c r="B460" s="141" t="s">
        <v>799</v>
      </c>
      <c r="C460" s="141" t="s">
        <v>217</v>
      </c>
      <c r="D460" s="399">
        <v>34889</v>
      </c>
      <c r="E460" s="130">
        <f t="shared" ca="1" si="7"/>
        <v>19</v>
      </c>
      <c r="F460" s="400"/>
      <c r="G460" s="401">
        <v>31270</v>
      </c>
      <c r="H460" s="402"/>
    </row>
    <row r="461" spans="1:8" x14ac:dyDescent="0.2">
      <c r="A461" s="398">
        <v>151532569</v>
      </c>
      <c r="B461" s="141" t="s">
        <v>798</v>
      </c>
      <c r="C461" s="141" t="s">
        <v>217</v>
      </c>
      <c r="D461" s="403">
        <v>39253</v>
      </c>
      <c r="E461" s="130">
        <f t="shared" ca="1" si="7"/>
        <v>7</v>
      </c>
      <c r="F461" s="400"/>
      <c r="G461" s="401">
        <v>55510</v>
      </c>
      <c r="H461" s="402"/>
    </row>
    <row r="462" spans="1:8" x14ac:dyDescent="0.2">
      <c r="A462" s="398">
        <v>415299442</v>
      </c>
      <c r="B462" s="141" t="s">
        <v>788</v>
      </c>
      <c r="C462" s="141" t="s">
        <v>222</v>
      </c>
      <c r="D462" s="399">
        <v>38386</v>
      </c>
      <c r="E462" s="130">
        <f t="shared" ca="1" si="7"/>
        <v>10</v>
      </c>
      <c r="F462" s="400" t="s">
        <v>794</v>
      </c>
      <c r="G462" s="401">
        <v>69320</v>
      </c>
      <c r="H462" s="402"/>
    </row>
    <row r="463" spans="1:8" x14ac:dyDescent="0.2">
      <c r="A463" s="398">
        <v>154984918</v>
      </c>
      <c r="B463" s="141" t="s">
        <v>799</v>
      </c>
      <c r="C463" s="141" t="s">
        <v>222</v>
      </c>
      <c r="D463" s="399">
        <v>32097</v>
      </c>
      <c r="E463" s="130">
        <f t="shared" ca="1" si="7"/>
        <v>27</v>
      </c>
      <c r="F463" s="400" t="s">
        <v>794</v>
      </c>
      <c r="G463" s="401">
        <v>22900</v>
      </c>
      <c r="H463" s="402"/>
    </row>
    <row r="464" spans="1:8" x14ac:dyDescent="0.2">
      <c r="A464" s="398">
        <v>313651312</v>
      </c>
      <c r="B464" s="141" t="s">
        <v>803</v>
      </c>
      <c r="C464" s="141" t="s">
        <v>222</v>
      </c>
      <c r="D464" s="399">
        <v>34872</v>
      </c>
      <c r="E464" s="130">
        <f t="shared" ca="1" si="7"/>
        <v>19</v>
      </c>
      <c r="F464" s="400" t="s">
        <v>786</v>
      </c>
      <c r="G464" s="401">
        <v>68300</v>
      </c>
      <c r="H464" s="402"/>
    </row>
    <row r="465" spans="1:8" x14ac:dyDescent="0.2">
      <c r="A465" s="398">
        <v>195772503</v>
      </c>
      <c r="B465" s="141" t="s">
        <v>796</v>
      </c>
      <c r="C465" s="141" t="s">
        <v>217</v>
      </c>
      <c r="D465" s="399">
        <v>32604</v>
      </c>
      <c r="E465" s="130">
        <f t="shared" ca="1" si="7"/>
        <v>25</v>
      </c>
      <c r="F465" s="400"/>
      <c r="G465" s="401">
        <v>55690</v>
      </c>
      <c r="H465" s="402"/>
    </row>
    <row r="466" spans="1:8" x14ac:dyDescent="0.2">
      <c r="A466" s="398">
        <v>725801036</v>
      </c>
      <c r="B466" s="141" t="s">
        <v>788</v>
      </c>
      <c r="C466" s="141" t="s">
        <v>217</v>
      </c>
      <c r="D466" s="399">
        <v>34662</v>
      </c>
      <c r="E466" s="130">
        <f t="shared" ca="1" si="7"/>
        <v>20</v>
      </c>
      <c r="F466" s="400"/>
      <c r="G466" s="401">
        <v>71710</v>
      </c>
      <c r="H466" s="402"/>
    </row>
    <row r="467" spans="1:8" x14ac:dyDescent="0.2">
      <c r="A467" s="398">
        <v>317193890</v>
      </c>
      <c r="B467" s="141" t="s">
        <v>783</v>
      </c>
      <c r="C467" s="141" t="s">
        <v>222</v>
      </c>
      <c r="D467" s="399">
        <v>32859</v>
      </c>
      <c r="E467" s="130">
        <f t="shared" ca="1" si="7"/>
        <v>25</v>
      </c>
      <c r="F467" s="400" t="s">
        <v>135</v>
      </c>
      <c r="G467" s="401">
        <v>69420</v>
      </c>
      <c r="H467" s="402"/>
    </row>
    <row r="468" spans="1:8" x14ac:dyDescent="0.2">
      <c r="A468" s="398">
        <v>616055292</v>
      </c>
      <c r="B468" s="141" t="s">
        <v>798</v>
      </c>
      <c r="C468" s="141" t="s">
        <v>222</v>
      </c>
      <c r="D468" s="399">
        <v>32611</v>
      </c>
      <c r="E468" s="130">
        <f t="shared" ca="1" si="7"/>
        <v>25</v>
      </c>
      <c r="F468" s="400" t="s">
        <v>135</v>
      </c>
      <c r="G468" s="401">
        <v>32160</v>
      </c>
      <c r="H468" s="402"/>
    </row>
    <row r="469" spans="1:8" x14ac:dyDescent="0.2">
      <c r="A469" s="398">
        <v>649292883</v>
      </c>
      <c r="B469" s="141" t="s">
        <v>796</v>
      </c>
      <c r="C469" s="141" t="s">
        <v>222</v>
      </c>
      <c r="D469" s="399">
        <v>36927</v>
      </c>
      <c r="E469" s="130">
        <f t="shared" ca="1" si="7"/>
        <v>14</v>
      </c>
      <c r="F469" s="400" t="s">
        <v>786</v>
      </c>
      <c r="G469" s="401">
        <v>31910</v>
      </c>
      <c r="H469" s="402"/>
    </row>
    <row r="470" spans="1:8" x14ac:dyDescent="0.2">
      <c r="A470" s="398">
        <v>292006053</v>
      </c>
      <c r="B470" s="141" t="s">
        <v>811</v>
      </c>
      <c r="C470" s="141" t="s">
        <v>217</v>
      </c>
      <c r="D470" s="399">
        <v>35455</v>
      </c>
      <c r="E470" s="130">
        <f t="shared" ca="1" si="7"/>
        <v>18</v>
      </c>
      <c r="F470" s="400"/>
      <c r="G470" s="401">
        <v>74500</v>
      </c>
      <c r="H470" s="402"/>
    </row>
    <row r="471" spans="1:8" x14ac:dyDescent="0.2">
      <c r="A471" s="398">
        <v>956291859</v>
      </c>
      <c r="B471" s="141" t="s">
        <v>805</v>
      </c>
      <c r="C471" s="141" t="s">
        <v>217</v>
      </c>
      <c r="D471" s="399">
        <v>38949</v>
      </c>
      <c r="E471" s="130">
        <f t="shared" ca="1" si="7"/>
        <v>8</v>
      </c>
      <c r="F471" s="400"/>
      <c r="G471" s="401">
        <v>45710</v>
      </c>
      <c r="H471" s="402"/>
    </row>
    <row r="472" spans="1:8" x14ac:dyDescent="0.2">
      <c r="A472" s="398">
        <v>481336564</v>
      </c>
      <c r="B472" s="141" t="s">
        <v>810</v>
      </c>
      <c r="C472" s="141" t="s">
        <v>222</v>
      </c>
      <c r="D472" s="399">
        <v>34833</v>
      </c>
      <c r="E472" s="130">
        <f t="shared" ca="1" si="7"/>
        <v>19</v>
      </c>
      <c r="F472" s="400" t="s">
        <v>786</v>
      </c>
      <c r="G472" s="401">
        <v>72090</v>
      </c>
      <c r="H472" s="402"/>
    </row>
    <row r="473" spans="1:8" x14ac:dyDescent="0.2">
      <c r="A473" s="398">
        <v>506577536</v>
      </c>
      <c r="B473" s="141" t="s">
        <v>788</v>
      </c>
      <c r="C473" s="141" t="s">
        <v>255</v>
      </c>
      <c r="D473" s="399">
        <v>34995</v>
      </c>
      <c r="E473" s="130">
        <f t="shared" ca="1" si="7"/>
        <v>19</v>
      </c>
      <c r="F473" s="400"/>
      <c r="G473" s="401">
        <v>9424</v>
      </c>
      <c r="H473" s="402"/>
    </row>
    <row r="474" spans="1:8" x14ac:dyDescent="0.2">
      <c r="A474" s="398">
        <v>875920441</v>
      </c>
      <c r="B474" s="141" t="s">
        <v>808</v>
      </c>
      <c r="C474" s="141" t="s">
        <v>234</v>
      </c>
      <c r="D474" s="399">
        <v>36195</v>
      </c>
      <c r="E474" s="130">
        <f t="shared" ca="1" si="7"/>
        <v>16</v>
      </c>
      <c r="F474" s="400" t="s">
        <v>28</v>
      </c>
      <c r="G474" s="401">
        <v>51800</v>
      </c>
      <c r="H474" s="402"/>
    </row>
    <row r="475" spans="1:8" x14ac:dyDescent="0.2">
      <c r="A475" s="398">
        <v>343185481</v>
      </c>
      <c r="B475" s="141" t="s">
        <v>783</v>
      </c>
      <c r="C475" s="141" t="s">
        <v>222</v>
      </c>
      <c r="D475" s="399">
        <v>34608</v>
      </c>
      <c r="E475" s="130">
        <f t="shared" ca="1" si="7"/>
        <v>20</v>
      </c>
      <c r="F475" s="400" t="s">
        <v>792</v>
      </c>
      <c r="G475" s="401">
        <v>73740</v>
      </c>
      <c r="H475" s="402"/>
    </row>
    <row r="476" spans="1:8" x14ac:dyDescent="0.2">
      <c r="A476" s="398">
        <v>387517948</v>
      </c>
      <c r="B476" s="141" t="s">
        <v>788</v>
      </c>
      <c r="C476" s="141" t="s">
        <v>222</v>
      </c>
      <c r="D476" s="399">
        <v>39324</v>
      </c>
      <c r="E476" s="130">
        <f t="shared" ca="1" si="7"/>
        <v>7</v>
      </c>
      <c r="F476" s="400" t="s">
        <v>794</v>
      </c>
      <c r="G476" s="401">
        <v>47440</v>
      </c>
      <c r="H476" s="402"/>
    </row>
    <row r="477" spans="1:8" x14ac:dyDescent="0.2">
      <c r="A477" s="398">
        <v>640301378</v>
      </c>
      <c r="B477" s="141" t="s">
        <v>809</v>
      </c>
      <c r="C477" s="141" t="s">
        <v>234</v>
      </c>
      <c r="D477" s="403">
        <v>39195</v>
      </c>
      <c r="E477" s="130">
        <f t="shared" ca="1" si="7"/>
        <v>7</v>
      </c>
      <c r="F477" s="400" t="s">
        <v>786</v>
      </c>
      <c r="G477" s="401">
        <v>46230</v>
      </c>
      <c r="H477" s="402"/>
    </row>
    <row r="478" spans="1:8" x14ac:dyDescent="0.2">
      <c r="A478" s="398">
        <v>904497673</v>
      </c>
      <c r="B478" s="141" t="s">
        <v>798</v>
      </c>
      <c r="C478" s="141" t="s">
        <v>217</v>
      </c>
      <c r="D478" s="399">
        <v>31834</v>
      </c>
      <c r="E478" s="130">
        <f t="shared" ca="1" si="7"/>
        <v>28</v>
      </c>
      <c r="F478" s="400"/>
      <c r="G478" s="401">
        <v>23340</v>
      </c>
      <c r="H478" s="402"/>
    </row>
    <row r="479" spans="1:8" x14ac:dyDescent="0.2">
      <c r="A479" s="398">
        <v>841913875</v>
      </c>
      <c r="B479" s="141" t="s">
        <v>797</v>
      </c>
      <c r="C479" s="141" t="s">
        <v>217</v>
      </c>
      <c r="D479" s="399">
        <v>33850</v>
      </c>
      <c r="E479" s="130">
        <f t="shared" ca="1" si="7"/>
        <v>22</v>
      </c>
      <c r="F479" s="400"/>
      <c r="G479" s="401">
        <v>50550</v>
      </c>
      <c r="H479" s="402"/>
    </row>
    <row r="480" spans="1:8" x14ac:dyDescent="0.2">
      <c r="A480" s="398">
        <v>331251341</v>
      </c>
      <c r="B480" s="141" t="s">
        <v>796</v>
      </c>
      <c r="C480" s="141" t="s">
        <v>222</v>
      </c>
      <c r="D480" s="399">
        <v>34586</v>
      </c>
      <c r="E480" s="130">
        <f t="shared" ca="1" si="7"/>
        <v>20</v>
      </c>
      <c r="F480" s="400" t="s">
        <v>786</v>
      </c>
      <c r="G480" s="401">
        <v>70280</v>
      </c>
      <c r="H480" s="402"/>
    </row>
    <row r="481" spans="1:8" x14ac:dyDescent="0.2">
      <c r="A481" s="398">
        <v>106099892</v>
      </c>
      <c r="B481" s="141" t="s">
        <v>785</v>
      </c>
      <c r="C481" s="141" t="s">
        <v>217</v>
      </c>
      <c r="D481" s="399">
        <v>39409</v>
      </c>
      <c r="E481" s="130">
        <f t="shared" ca="1" si="7"/>
        <v>7</v>
      </c>
      <c r="F481" s="400"/>
      <c r="G481" s="401">
        <v>66132</v>
      </c>
      <c r="H481" s="402"/>
    </row>
    <row r="482" spans="1:8" x14ac:dyDescent="0.2">
      <c r="A482" s="398">
        <v>806508287</v>
      </c>
      <c r="B482" s="141" t="s">
        <v>788</v>
      </c>
      <c r="C482" s="141" t="s">
        <v>222</v>
      </c>
      <c r="D482" s="399">
        <v>32321</v>
      </c>
      <c r="E482" s="130">
        <f t="shared" ca="1" si="7"/>
        <v>26</v>
      </c>
      <c r="F482" s="400" t="s">
        <v>794</v>
      </c>
      <c r="G482" s="401">
        <v>52940</v>
      </c>
      <c r="H482" s="402"/>
    </row>
    <row r="483" spans="1:8" x14ac:dyDescent="0.2">
      <c r="A483" s="398">
        <v>252276921</v>
      </c>
      <c r="B483" s="141" t="s">
        <v>797</v>
      </c>
      <c r="C483" s="141" t="s">
        <v>222</v>
      </c>
      <c r="D483" s="399">
        <v>36475</v>
      </c>
      <c r="E483" s="130">
        <f t="shared" ca="1" si="7"/>
        <v>15</v>
      </c>
      <c r="F483" s="400" t="s">
        <v>786</v>
      </c>
      <c r="G483" s="401">
        <v>87280</v>
      </c>
      <c r="H483" s="402"/>
    </row>
    <row r="484" spans="1:8" x14ac:dyDescent="0.2">
      <c r="A484" s="398">
        <v>755945415</v>
      </c>
      <c r="B484" s="141" t="s">
        <v>804</v>
      </c>
      <c r="C484" s="141" t="s">
        <v>217</v>
      </c>
      <c r="D484" s="399">
        <v>39023</v>
      </c>
      <c r="E484" s="130">
        <f t="shared" ca="1" si="7"/>
        <v>8</v>
      </c>
      <c r="F484" s="400"/>
      <c r="G484" s="401">
        <v>74020</v>
      </c>
      <c r="H484" s="402"/>
    </row>
    <row r="485" spans="1:8" x14ac:dyDescent="0.2">
      <c r="A485" s="398">
        <v>561530671</v>
      </c>
      <c r="B485" s="141" t="s">
        <v>783</v>
      </c>
      <c r="C485" s="141" t="s">
        <v>222</v>
      </c>
      <c r="D485" s="399">
        <v>32200</v>
      </c>
      <c r="E485" s="130">
        <f t="shared" ca="1" si="7"/>
        <v>27</v>
      </c>
      <c r="F485" s="400" t="s">
        <v>792</v>
      </c>
      <c r="G485" s="401">
        <v>54500</v>
      </c>
      <c r="H485" s="402"/>
    </row>
    <row r="486" spans="1:8" x14ac:dyDescent="0.2">
      <c r="A486" s="398">
        <v>399060898</v>
      </c>
      <c r="B486" s="141" t="s">
        <v>788</v>
      </c>
      <c r="C486" s="141" t="s">
        <v>217</v>
      </c>
      <c r="D486" s="399">
        <v>37011</v>
      </c>
      <c r="E486" s="130">
        <f t="shared" ca="1" si="7"/>
        <v>13</v>
      </c>
      <c r="F486" s="400"/>
      <c r="G486" s="401">
        <v>37980</v>
      </c>
      <c r="H486" s="402"/>
    </row>
    <row r="487" spans="1:8" x14ac:dyDescent="0.2">
      <c r="A487" s="398">
        <v>117896630</v>
      </c>
      <c r="B487" s="141" t="s">
        <v>808</v>
      </c>
      <c r="C487" s="141" t="s">
        <v>217</v>
      </c>
      <c r="D487" s="399">
        <v>38953</v>
      </c>
      <c r="E487" s="130">
        <f t="shared" ca="1" si="7"/>
        <v>8</v>
      </c>
      <c r="F487" s="400" t="s">
        <v>135</v>
      </c>
      <c r="G487" s="401">
        <v>71190</v>
      </c>
      <c r="H487" s="402"/>
    </row>
    <row r="488" spans="1:8" x14ac:dyDescent="0.2">
      <c r="A488" s="398">
        <v>475256935</v>
      </c>
      <c r="B488" s="141" t="s">
        <v>810</v>
      </c>
      <c r="C488" s="141" t="s">
        <v>222</v>
      </c>
      <c r="D488" s="399">
        <v>34432</v>
      </c>
      <c r="E488" s="130">
        <f t="shared" ca="1" si="7"/>
        <v>20</v>
      </c>
      <c r="F488" s="400" t="s">
        <v>786</v>
      </c>
      <c r="G488" s="401">
        <v>85300</v>
      </c>
      <c r="H488" s="402"/>
    </row>
    <row r="489" spans="1:8" x14ac:dyDescent="0.2">
      <c r="A489" s="398">
        <v>426812736</v>
      </c>
      <c r="B489" s="141" t="s">
        <v>798</v>
      </c>
      <c r="C489" s="141" t="s">
        <v>217</v>
      </c>
      <c r="D489" s="399">
        <v>32849</v>
      </c>
      <c r="E489" s="130">
        <f t="shared" ca="1" si="7"/>
        <v>25</v>
      </c>
      <c r="F489" s="400"/>
      <c r="G489" s="401">
        <v>35240</v>
      </c>
      <c r="H489" s="402"/>
    </row>
    <row r="490" spans="1:8" x14ac:dyDescent="0.2">
      <c r="A490" s="398">
        <v>653843221</v>
      </c>
      <c r="B490" s="141" t="s">
        <v>797</v>
      </c>
      <c r="C490" s="141" t="s">
        <v>217</v>
      </c>
      <c r="D490" s="399">
        <v>38649</v>
      </c>
      <c r="E490" s="130">
        <f t="shared" ca="1" si="7"/>
        <v>9</v>
      </c>
      <c r="F490" s="400"/>
      <c r="G490" s="401">
        <v>79460</v>
      </c>
      <c r="H490" s="402"/>
    </row>
    <row r="491" spans="1:8" x14ac:dyDescent="0.2">
      <c r="A491" s="398">
        <v>506165137</v>
      </c>
      <c r="B491" s="141" t="s">
        <v>799</v>
      </c>
      <c r="C491" s="141" t="s">
        <v>222</v>
      </c>
      <c r="D491" s="399">
        <v>38773</v>
      </c>
      <c r="E491" s="130">
        <f t="shared" ca="1" si="7"/>
        <v>9</v>
      </c>
      <c r="F491" s="400" t="s">
        <v>786</v>
      </c>
      <c r="G491" s="401">
        <v>44150</v>
      </c>
      <c r="H491" s="402"/>
    </row>
    <row r="492" spans="1:8" x14ac:dyDescent="0.2">
      <c r="A492" s="398">
        <v>694800128</v>
      </c>
      <c r="B492" s="141" t="s">
        <v>801</v>
      </c>
      <c r="C492" s="141" t="s">
        <v>222</v>
      </c>
      <c r="D492" s="399">
        <v>34959</v>
      </c>
      <c r="E492" s="130">
        <f t="shared" ca="1" si="7"/>
        <v>19</v>
      </c>
      <c r="F492" s="400" t="s">
        <v>786</v>
      </c>
      <c r="G492" s="401">
        <v>61330</v>
      </c>
      <c r="H492" s="402"/>
    </row>
    <row r="493" spans="1:8" x14ac:dyDescent="0.2">
      <c r="A493" s="398">
        <v>643979374</v>
      </c>
      <c r="B493" s="141" t="s">
        <v>783</v>
      </c>
      <c r="C493" s="141" t="s">
        <v>217</v>
      </c>
      <c r="D493" s="399">
        <v>34231</v>
      </c>
      <c r="E493" s="130">
        <f t="shared" ca="1" si="7"/>
        <v>21</v>
      </c>
      <c r="F493" s="400"/>
      <c r="G493" s="401">
        <v>49530</v>
      </c>
      <c r="H493" s="402"/>
    </row>
    <row r="494" spans="1:8" x14ac:dyDescent="0.2">
      <c r="A494" s="398">
        <v>661850671</v>
      </c>
      <c r="B494" s="141" t="s">
        <v>788</v>
      </c>
      <c r="C494" s="141" t="s">
        <v>255</v>
      </c>
      <c r="D494" s="399">
        <v>34519</v>
      </c>
      <c r="E494" s="130">
        <f t="shared" ca="1" si="7"/>
        <v>20</v>
      </c>
      <c r="F494" s="400"/>
      <c r="G494" s="401">
        <v>29176</v>
      </c>
      <c r="H494" s="402"/>
    </row>
    <row r="495" spans="1:8" x14ac:dyDescent="0.2">
      <c r="A495" s="398">
        <v>619456809</v>
      </c>
      <c r="B495" s="141" t="s">
        <v>796</v>
      </c>
      <c r="C495" s="141" t="s">
        <v>234</v>
      </c>
      <c r="D495" s="399">
        <v>34532</v>
      </c>
      <c r="E495" s="130">
        <f t="shared" ca="1" si="7"/>
        <v>20</v>
      </c>
      <c r="F495" s="400" t="s">
        <v>135</v>
      </c>
      <c r="G495" s="401">
        <v>39530</v>
      </c>
      <c r="H495" s="402"/>
    </row>
    <row r="496" spans="1:8" x14ac:dyDescent="0.2">
      <c r="A496" s="398">
        <v>422957475</v>
      </c>
      <c r="B496" s="141" t="s">
        <v>799</v>
      </c>
      <c r="C496" s="141" t="s">
        <v>222</v>
      </c>
      <c r="D496" s="399">
        <v>32867</v>
      </c>
      <c r="E496" s="130">
        <f t="shared" ca="1" si="7"/>
        <v>25</v>
      </c>
      <c r="F496" s="400" t="s">
        <v>786</v>
      </c>
      <c r="G496" s="401">
        <v>65250</v>
      </c>
      <c r="H496" s="402"/>
    </row>
    <row r="497" spans="1:8" x14ac:dyDescent="0.2">
      <c r="A497" s="398">
        <v>839899522</v>
      </c>
      <c r="B497" s="141" t="s">
        <v>795</v>
      </c>
      <c r="C497" s="141" t="s">
        <v>222</v>
      </c>
      <c r="D497" s="399">
        <v>34659</v>
      </c>
      <c r="E497" s="130">
        <f t="shared" ca="1" si="7"/>
        <v>20</v>
      </c>
      <c r="F497" s="400" t="s">
        <v>794</v>
      </c>
      <c r="G497" s="401">
        <v>74530</v>
      </c>
      <c r="H497" s="402"/>
    </row>
    <row r="498" spans="1:8" x14ac:dyDescent="0.2">
      <c r="A498" s="398">
        <v>422463024</v>
      </c>
      <c r="B498" s="141" t="s">
        <v>783</v>
      </c>
      <c r="C498" s="141" t="s">
        <v>222</v>
      </c>
      <c r="D498" s="399">
        <v>33383</v>
      </c>
      <c r="E498" s="130">
        <f t="shared" ca="1" si="7"/>
        <v>23</v>
      </c>
      <c r="F498" s="400" t="s">
        <v>792</v>
      </c>
      <c r="G498" s="401">
        <v>88820</v>
      </c>
      <c r="H498" s="402"/>
    </row>
    <row r="499" spans="1:8" x14ac:dyDescent="0.2">
      <c r="A499" s="398">
        <v>776823797</v>
      </c>
      <c r="B499" s="141" t="s">
        <v>785</v>
      </c>
      <c r="C499" s="141" t="s">
        <v>217</v>
      </c>
      <c r="D499" s="399">
        <v>32077</v>
      </c>
      <c r="E499" s="130">
        <f t="shared" ca="1" si="7"/>
        <v>27</v>
      </c>
      <c r="F499" s="400"/>
      <c r="G499" s="401">
        <v>85510</v>
      </c>
      <c r="H499" s="402"/>
    </row>
    <row r="500" spans="1:8" x14ac:dyDescent="0.2">
      <c r="A500" s="398">
        <v>917195248</v>
      </c>
      <c r="B500" s="141" t="s">
        <v>804</v>
      </c>
      <c r="C500" s="141" t="s">
        <v>255</v>
      </c>
      <c r="D500" s="399">
        <v>36517</v>
      </c>
      <c r="E500" s="130">
        <f t="shared" ca="1" si="7"/>
        <v>15</v>
      </c>
      <c r="F500" s="400"/>
      <c r="G500" s="401">
        <v>11044</v>
      </c>
      <c r="H500" s="402"/>
    </row>
    <row r="501" spans="1:8" x14ac:dyDescent="0.2">
      <c r="A501" s="398">
        <v>449987941</v>
      </c>
      <c r="B501" s="141" t="s">
        <v>783</v>
      </c>
      <c r="C501" s="141" t="s">
        <v>222</v>
      </c>
      <c r="D501" s="399">
        <v>39167</v>
      </c>
      <c r="E501" s="130">
        <f t="shared" ca="1" si="7"/>
        <v>7</v>
      </c>
      <c r="F501" s="400" t="s">
        <v>135</v>
      </c>
      <c r="G501" s="401">
        <v>63206</v>
      </c>
      <c r="H501" s="402"/>
    </row>
    <row r="502" spans="1:8" x14ac:dyDescent="0.2">
      <c r="A502" s="398">
        <v>260815239</v>
      </c>
      <c r="B502" s="141" t="s">
        <v>797</v>
      </c>
      <c r="C502" s="141" t="s">
        <v>255</v>
      </c>
      <c r="D502" s="399">
        <v>32310</v>
      </c>
      <c r="E502" s="130">
        <f t="shared" ca="1" si="7"/>
        <v>26</v>
      </c>
      <c r="F502" s="400"/>
      <c r="G502" s="401">
        <v>14568</v>
      </c>
      <c r="H502" s="402"/>
    </row>
    <row r="503" spans="1:8" x14ac:dyDescent="0.2">
      <c r="A503" s="398">
        <v>313648228</v>
      </c>
      <c r="B503" s="141" t="s">
        <v>796</v>
      </c>
      <c r="C503" s="141" t="s">
        <v>222</v>
      </c>
      <c r="D503" s="399">
        <v>36315</v>
      </c>
      <c r="E503" s="130">
        <f t="shared" ca="1" si="7"/>
        <v>15</v>
      </c>
      <c r="F503" s="400" t="s">
        <v>786</v>
      </c>
      <c r="G503" s="401">
        <v>82490</v>
      </c>
      <c r="H503" s="402"/>
    </row>
    <row r="504" spans="1:8" x14ac:dyDescent="0.2">
      <c r="A504" s="398">
        <v>281005046</v>
      </c>
      <c r="B504" s="141" t="s">
        <v>805</v>
      </c>
      <c r="C504" s="141" t="s">
        <v>217</v>
      </c>
      <c r="D504" s="399">
        <v>38744</v>
      </c>
      <c r="E504" s="130">
        <f t="shared" ca="1" si="7"/>
        <v>9</v>
      </c>
      <c r="F504" s="400"/>
      <c r="G504" s="401">
        <v>56920</v>
      </c>
      <c r="H504" s="402"/>
    </row>
    <row r="505" spans="1:8" x14ac:dyDescent="0.2">
      <c r="A505" s="398">
        <v>771953685</v>
      </c>
      <c r="B505" s="141" t="s">
        <v>808</v>
      </c>
      <c r="C505" s="141" t="s">
        <v>255</v>
      </c>
      <c r="D505" s="399">
        <v>36636</v>
      </c>
      <c r="E505" s="130">
        <f t="shared" ca="1" si="7"/>
        <v>14</v>
      </c>
      <c r="F505" s="400" t="s">
        <v>794</v>
      </c>
      <c r="G505" s="401">
        <v>85130</v>
      </c>
      <c r="H505" s="402"/>
    </row>
    <row r="506" spans="1:8" x14ac:dyDescent="0.2">
      <c r="A506" s="398">
        <v>651999482</v>
      </c>
      <c r="B506" s="141" t="s">
        <v>798</v>
      </c>
      <c r="C506" s="141" t="s">
        <v>222</v>
      </c>
      <c r="D506" s="399">
        <v>38369</v>
      </c>
      <c r="E506" s="130">
        <f t="shared" ca="1" si="7"/>
        <v>10</v>
      </c>
      <c r="F506" s="400" t="s">
        <v>794</v>
      </c>
      <c r="G506" s="401">
        <v>22820</v>
      </c>
      <c r="H506" s="402"/>
    </row>
    <row r="507" spans="1:8" x14ac:dyDescent="0.2">
      <c r="A507" s="398">
        <v>518690148</v>
      </c>
      <c r="B507" s="141" t="s">
        <v>805</v>
      </c>
      <c r="C507" s="141" t="s">
        <v>222</v>
      </c>
      <c r="D507" s="399">
        <v>39089</v>
      </c>
      <c r="E507" s="130">
        <f t="shared" ca="1" si="7"/>
        <v>8</v>
      </c>
      <c r="F507" s="400" t="s">
        <v>135</v>
      </c>
      <c r="G507" s="401">
        <v>32640</v>
      </c>
      <c r="H507" s="402"/>
    </row>
    <row r="508" spans="1:8" x14ac:dyDescent="0.2">
      <c r="A508" s="398">
        <v>612295735</v>
      </c>
      <c r="B508" s="141" t="s">
        <v>788</v>
      </c>
      <c r="C508" s="141" t="s">
        <v>222</v>
      </c>
      <c r="D508" s="399">
        <v>34201</v>
      </c>
      <c r="E508" s="130">
        <f t="shared" ca="1" si="7"/>
        <v>21</v>
      </c>
      <c r="F508" s="400" t="s">
        <v>786</v>
      </c>
      <c r="G508" s="401">
        <v>73144</v>
      </c>
      <c r="H508" s="402"/>
    </row>
    <row r="509" spans="1:8" x14ac:dyDescent="0.2">
      <c r="A509" s="398">
        <v>983891302</v>
      </c>
      <c r="B509" s="141" t="s">
        <v>799</v>
      </c>
      <c r="C509" s="141" t="s">
        <v>222</v>
      </c>
      <c r="D509" s="399">
        <v>34237</v>
      </c>
      <c r="E509" s="130">
        <f t="shared" ca="1" si="7"/>
        <v>21</v>
      </c>
      <c r="F509" s="400" t="s">
        <v>794</v>
      </c>
      <c r="G509" s="401">
        <v>81640</v>
      </c>
      <c r="H509" s="402"/>
    </row>
    <row r="510" spans="1:8" x14ac:dyDescent="0.2">
      <c r="A510" s="398">
        <v>749768847</v>
      </c>
      <c r="B510" s="141" t="s">
        <v>798</v>
      </c>
      <c r="C510" s="141" t="s">
        <v>217</v>
      </c>
      <c r="D510" s="399">
        <v>33970</v>
      </c>
      <c r="E510" s="130">
        <f t="shared" ca="1" si="7"/>
        <v>22</v>
      </c>
      <c r="F510" s="400"/>
      <c r="G510" s="401">
        <v>41770</v>
      </c>
      <c r="H510" s="402"/>
    </row>
    <row r="511" spans="1:8" x14ac:dyDescent="0.2">
      <c r="A511" s="398">
        <v>816607187</v>
      </c>
      <c r="B511" s="141" t="s">
        <v>795</v>
      </c>
      <c r="C511" s="141" t="s">
        <v>255</v>
      </c>
      <c r="D511" s="403">
        <v>39142</v>
      </c>
      <c r="E511" s="130">
        <f t="shared" ca="1" si="7"/>
        <v>7</v>
      </c>
      <c r="F511" s="400"/>
      <c r="G511" s="401">
        <v>9180</v>
      </c>
      <c r="H511" s="402"/>
    </row>
    <row r="512" spans="1:8" x14ac:dyDescent="0.2">
      <c r="A512" s="398">
        <v>145240921</v>
      </c>
      <c r="B512" s="141" t="s">
        <v>795</v>
      </c>
      <c r="C512" s="141" t="s">
        <v>222</v>
      </c>
      <c r="D512" s="399">
        <v>38094</v>
      </c>
      <c r="E512" s="130">
        <f t="shared" ca="1" si="7"/>
        <v>10</v>
      </c>
      <c r="F512" s="400" t="s">
        <v>135</v>
      </c>
      <c r="G512" s="401">
        <v>50990</v>
      </c>
      <c r="H512" s="402"/>
    </row>
    <row r="513" spans="1:8" x14ac:dyDescent="0.2">
      <c r="A513" s="398">
        <v>826508763</v>
      </c>
      <c r="B513" s="141" t="s">
        <v>796</v>
      </c>
      <c r="C513" s="141" t="s">
        <v>222</v>
      </c>
      <c r="D513" s="399">
        <v>38435</v>
      </c>
      <c r="E513" s="130">
        <f t="shared" ca="1" si="7"/>
        <v>9</v>
      </c>
      <c r="F513" s="400" t="s">
        <v>786</v>
      </c>
      <c r="G513" s="401">
        <v>29330</v>
      </c>
      <c r="H513" s="402"/>
    </row>
    <row r="514" spans="1:8" x14ac:dyDescent="0.2">
      <c r="A514" s="398">
        <v>698869555</v>
      </c>
      <c r="B514" s="141" t="s">
        <v>788</v>
      </c>
      <c r="C514" s="141" t="s">
        <v>234</v>
      </c>
      <c r="D514" s="399">
        <v>35193</v>
      </c>
      <c r="E514" s="130">
        <f t="shared" ref="E514:E577" ca="1" si="8">DATEDIF(D514,TODAY(),"Y")</f>
        <v>18</v>
      </c>
      <c r="F514" s="400" t="s">
        <v>135</v>
      </c>
      <c r="G514" s="401">
        <v>41615</v>
      </c>
      <c r="H514" s="402"/>
    </row>
    <row r="515" spans="1:8" x14ac:dyDescent="0.2">
      <c r="A515" s="398">
        <v>404589373</v>
      </c>
      <c r="B515" s="141" t="s">
        <v>796</v>
      </c>
      <c r="C515" s="141" t="s">
        <v>222</v>
      </c>
      <c r="D515" s="399">
        <v>32718</v>
      </c>
      <c r="E515" s="130">
        <f t="shared" ca="1" si="8"/>
        <v>25</v>
      </c>
      <c r="F515" s="400" t="s">
        <v>786</v>
      </c>
      <c r="G515" s="401">
        <v>66824</v>
      </c>
      <c r="H515" s="402"/>
    </row>
    <row r="516" spans="1:8" x14ac:dyDescent="0.2">
      <c r="A516" s="398">
        <v>361925033</v>
      </c>
      <c r="B516" s="141" t="s">
        <v>788</v>
      </c>
      <c r="C516" s="141" t="s">
        <v>217</v>
      </c>
      <c r="D516" s="399">
        <v>36979</v>
      </c>
      <c r="E516" s="130">
        <f t="shared" ca="1" si="8"/>
        <v>13</v>
      </c>
      <c r="F516" s="400"/>
      <c r="G516" s="401">
        <v>71830</v>
      </c>
      <c r="H516" s="402"/>
    </row>
    <row r="517" spans="1:8" x14ac:dyDescent="0.2">
      <c r="A517" s="398">
        <v>429283827</v>
      </c>
      <c r="B517" s="141" t="s">
        <v>805</v>
      </c>
      <c r="C517" s="141" t="s">
        <v>222</v>
      </c>
      <c r="D517" s="399">
        <v>35333</v>
      </c>
      <c r="E517" s="130">
        <f t="shared" ca="1" si="8"/>
        <v>18</v>
      </c>
      <c r="F517" s="400" t="s">
        <v>786</v>
      </c>
      <c r="G517" s="401">
        <v>71380</v>
      </c>
      <c r="H517" s="402"/>
    </row>
    <row r="518" spans="1:8" x14ac:dyDescent="0.2">
      <c r="A518" s="398">
        <v>456946966</v>
      </c>
      <c r="B518" s="141" t="s">
        <v>810</v>
      </c>
      <c r="C518" s="141" t="s">
        <v>222</v>
      </c>
      <c r="D518" s="399">
        <v>35454</v>
      </c>
      <c r="E518" s="130">
        <f t="shared" ca="1" si="8"/>
        <v>18</v>
      </c>
      <c r="F518" s="400" t="s">
        <v>28</v>
      </c>
      <c r="G518" s="401">
        <v>74840</v>
      </c>
      <c r="H518" s="402"/>
    </row>
    <row r="519" spans="1:8" x14ac:dyDescent="0.2">
      <c r="A519" s="398">
        <v>991764142</v>
      </c>
      <c r="B519" s="141" t="s">
        <v>799</v>
      </c>
      <c r="C519" s="141" t="s">
        <v>217</v>
      </c>
      <c r="D519" s="399">
        <v>33637</v>
      </c>
      <c r="E519" s="130">
        <f t="shared" ca="1" si="8"/>
        <v>23</v>
      </c>
      <c r="F519" s="400"/>
      <c r="G519" s="401">
        <v>81930</v>
      </c>
      <c r="H519" s="402"/>
    </row>
    <row r="520" spans="1:8" x14ac:dyDescent="0.2">
      <c r="A520" s="398">
        <v>826450563</v>
      </c>
      <c r="B520" s="141" t="s">
        <v>788</v>
      </c>
      <c r="C520" s="141" t="s">
        <v>217</v>
      </c>
      <c r="D520" s="399">
        <v>35394</v>
      </c>
      <c r="E520" s="130">
        <f t="shared" ca="1" si="8"/>
        <v>18</v>
      </c>
      <c r="F520" s="400"/>
      <c r="G520" s="401">
        <v>57760</v>
      </c>
      <c r="H520" s="402"/>
    </row>
    <row r="521" spans="1:8" x14ac:dyDescent="0.2">
      <c r="A521" s="398">
        <v>216607562</v>
      </c>
      <c r="B521" s="141" t="s">
        <v>807</v>
      </c>
      <c r="C521" s="141" t="s">
        <v>222</v>
      </c>
      <c r="D521" s="399">
        <v>34149</v>
      </c>
      <c r="E521" s="130">
        <f t="shared" ca="1" si="8"/>
        <v>21</v>
      </c>
      <c r="F521" s="400" t="s">
        <v>786</v>
      </c>
      <c r="G521" s="401">
        <v>49360</v>
      </c>
      <c r="H521" s="402"/>
    </row>
    <row r="522" spans="1:8" x14ac:dyDescent="0.2">
      <c r="A522" s="398">
        <v>931105030</v>
      </c>
      <c r="B522" s="141" t="s">
        <v>788</v>
      </c>
      <c r="C522" s="141" t="s">
        <v>222</v>
      </c>
      <c r="D522" s="399">
        <v>34963</v>
      </c>
      <c r="E522" s="130">
        <f t="shared" ca="1" si="8"/>
        <v>19</v>
      </c>
      <c r="F522" s="400" t="s">
        <v>786</v>
      </c>
      <c r="G522" s="401">
        <v>61330</v>
      </c>
      <c r="H522" s="402"/>
    </row>
    <row r="523" spans="1:8" x14ac:dyDescent="0.2">
      <c r="A523" s="398">
        <v>113377726</v>
      </c>
      <c r="B523" s="141" t="s">
        <v>804</v>
      </c>
      <c r="C523" s="141" t="s">
        <v>222</v>
      </c>
      <c r="D523" s="399">
        <v>35156</v>
      </c>
      <c r="E523" s="130">
        <f t="shared" ca="1" si="8"/>
        <v>18</v>
      </c>
      <c r="F523" s="400" t="s">
        <v>786</v>
      </c>
      <c r="G523" s="401">
        <v>68410</v>
      </c>
      <c r="H523" s="402"/>
    </row>
    <row r="524" spans="1:8" x14ac:dyDescent="0.2">
      <c r="A524" s="398">
        <v>863736129</v>
      </c>
      <c r="B524" s="141" t="s">
        <v>796</v>
      </c>
      <c r="C524" s="141" t="s">
        <v>234</v>
      </c>
      <c r="D524" s="399">
        <v>34378</v>
      </c>
      <c r="E524" s="130">
        <f t="shared" ca="1" si="8"/>
        <v>21</v>
      </c>
      <c r="F524" s="400" t="s">
        <v>786</v>
      </c>
      <c r="G524" s="401">
        <v>42740</v>
      </c>
      <c r="H524" s="402"/>
    </row>
    <row r="525" spans="1:8" x14ac:dyDescent="0.2">
      <c r="A525" s="398">
        <v>684054281</v>
      </c>
      <c r="B525" s="141" t="s">
        <v>788</v>
      </c>
      <c r="C525" s="141" t="s">
        <v>222</v>
      </c>
      <c r="D525" s="399">
        <v>36836</v>
      </c>
      <c r="E525" s="130">
        <f t="shared" ca="1" si="8"/>
        <v>14</v>
      </c>
      <c r="F525" s="400" t="s">
        <v>794</v>
      </c>
      <c r="G525" s="401">
        <v>47340</v>
      </c>
      <c r="H525" s="402"/>
    </row>
    <row r="526" spans="1:8" x14ac:dyDescent="0.2">
      <c r="A526" s="398">
        <v>436778229</v>
      </c>
      <c r="B526" s="141" t="s">
        <v>788</v>
      </c>
      <c r="C526" s="141" t="s">
        <v>217</v>
      </c>
      <c r="D526" s="399">
        <v>38512</v>
      </c>
      <c r="E526" s="130">
        <f t="shared" ca="1" si="8"/>
        <v>9</v>
      </c>
      <c r="F526" s="400"/>
      <c r="G526" s="401">
        <v>60040</v>
      </c>
      <c r="H526" s="402"/>
    </row>
    <row r="527" spans="1:8" x14ac:dyDescent="0.2">
      <c r="A527" s="398">
        <v>831188207</v>
      </c>
      <c r="B527" s="141" t="s">
        <v>797</v>
      </c>
      <c r="C527" s="141" t="s">
        <v>222</v>
      </c>
      <c r="D527" s="399">
        <v>35931</v>
      </c>
      <c r="E527" s="130">
        <f t="shared" ca="1" si="8"/>
        <v>16</v>
      </c>
      <c r="F527" s="400" t="s">
        <v>794</v>
      </c>
      <c r="G527" s="401">
        <v>71950</v>
      </c>
      <c r="H527" s="402"/>
    </row>
    <row r="528" spans="1:8" x14ac:dyDescent="0.2">
      <c r="A528" s="398">
        <v>499124019</v>
      </c>
      <c r="B528" s="141" t="s">
        <v>799</v>
      </c>
      <c r="C528" s="141" t="s">
        <v>234</v>
      </c>
      <c r="D528" s="399">
        <v>34811</v>
      </c>
      <c r="E528" s="130">
        <f t="shared" ca="1" si="8"/>
        <v>19</v>
      </c>
      <c r="F528" s="400" t="s">
        <v>786</v>
      </c>
      <c r="G528" s="401">
        <v>28880</v>
      </c>
      <c r="H528" s="402"/>
    </row>
    <row r="529" spans="1:8" x14ac:dyDescent="0.2">
      <c r="A529" s="398">
        <v>116869057</v>
      </c>
      <c r="B529" s="141" t="s">
        <v>805</v>
      </c>
      <c r="C529" s="141" t="s">
        <v>234</v>
      </c>
      <c r="D529" s="399">
        <v>33445</v>
      </c>
      <c r="E529" s="130">
        <f t="shared" ca="1" si="8"/>
        <v>23</v>
      </c>
      <c r="F529" s="400" t="s">
        <v>135</v>
      </c>
      <c r="G529" s="401">
        <v>15005</v>
      </c>
      <c r="H529" s="402"/>
    </row>
    <row r="530" spans="1:8" x14ac:dyDescent="0.2">
      <c r="A530" s="398">
        <v>767961463</v>
      </c>
      <c r="B530" s="141" t="s">
        <v>810</v>
      </c>
      <c r="C530" s="141" t="s">
        <v>217</v>
      </c>
      <c r="D530" s="399">
        <v>35467</v>
      </c>
      <c r="E530" s="130">
        <f t="shared" ca="1" si="8"/>
        <v>18</v>
      </c>
      <c r="F530" s="400"/>
      <c r="G530" s="401">
        <v>76690</v>
      </c>
      <c r="H530" s="402"/>
    </row>
    <row r="531" spans="1:8" x14ac:dyDescent="0.2">
      <c r="A531" s="398">
        <v>168791562</v>
      </c>
      <c r="B531" s="141" t="s">
        <v>799</v>
      </c>
      <c r="C531" s="141" t="s">
        <v>222</v>
      </c>
      <c r="D531" s="399">
        <v>39051</v>
      </c>
      <c r="E531" s="130">
        <f t="shared" ca="1" si="8"/>
        <v>8</v>
      </c>
      <c r="F531" s="400" t="s">
        <v>135</v>
      </c>
      <c r="G531" s="401">
        <v>75780</v>
      </c>
      <c r="H531" s="402"/>
    </row>
    <row r="532" spans="1:8" x14ac:dyDescent="0.2">
      <c r="A532" s="398">
        <v>733881041</v>
      </c>
      <c r="B532" s="141" t="s">
        <v>796</v>
      </c>
      <c r="C532" s="141" t="s">
        <v>255</v>
      </c>
      <c r="D532" s="399">
        <v>35247</v>
      </c>
      <c r="E532" s="130">
        <f t="shared" ca="1" si="8"/>
        <v>18</v>
      </c>
      <c r="F532" s="400"/>
      <c r="G532" s="401">
        <v>15552</v>
      </c>
      <c r="H532" s="402"/>
    </row>
    <row r="533" spans="1:8" x14ac:dyDescent="0.2">
      <c r="A533" s="398">
        <v>523758324</v>
      </c>
      <c r="B533" s="141" t="s">
        <v>788</v>
      </c>
      <c r="C533" s="141" t="s">
        <v>222</v>
      </c>
      <c r="D533" s="399">
        <v>34051</v>
      </c>
      <c r="E533" s="130">
        <f t="shared" ca="1" si="8"/>
        <v>21</v>
      </c>
      <c r="F533" s="400" t="s">
        <v>794</v>
      </c>
      <c r="G533" s="401">
        <v>59320</v>
      </c>
      <c r="H533" s="402"/>
    </row>
    <row r="534" spans="1:8" x14ac:dyDescent="0.2">
      <c r="A534" s="398">
        <v>186821354</v>
      </c>
      <c r="B534" s="141" t="s">
        <v>796</v>
      </c>
      <c r="C534" s="141" t="s">
        <v>222</v>
      </c>
      <c r="D534" s="399">
        <v>32700</v>
      </c>
      <c r="E534" s="130">
        <f t="shared" ca="1" si="8"/>
        <v>25</v>
      </c>
      <c r="F534" s="400" t="s">
        <v>794</v>
      </c>
      <c r="G534" s="401">
        <v>54270</v>
      </c>
      <c r="H534" s="402"/>
    </row>
    <row r="535" spans="1:8" x14ac:dyDescent="0.2">
      <c r="A535" s="398">
        <v>708108747</v>
      </c>
      <c r="B535" s="141" t="s">
        <v>788</v>
      </c>
      <c r="C535" s="141" t="s">
        <v>222</v>
      </c>
      <c r="D535" s="399">
        <v>36633</v>
      </c>
      <c r="E535" s="130">
        <f t="shared" ca="1" si="8"/>
        <v>14</v>
      </c>
      <c r="F535" s="400" t="s">
        <v>794</v>
      </c>
      <c r="G535" s="401">
        <v>75176</v>
      </c>
      <c r="H535" s="402"/>
    </row>
    <row r="536" spans="1:8" x14ac:dyDescent="0.2">
      <c r="A536" s="398">
        <v>160662505</v>
      </c>
      <c r="B536" s="141" t="s">
        <v>783</v>
      </c>
      <c r="C536" s="141" t="s">
        <v>217</v>
      </c>
      <c r="D536" s="399">
        <v>36216</v>
      </c>
      <c r="E536" s="130">
        <f t="shared" ca="1" si="8"/>
        <v>16</v>
      </c>
      <c r="F536" s="400"/>
      <c r="G536" s="401">
        <v>61580</v>
      </c>
      <c r="H536" s="402"/>
    </row>
    <row r="537" spans="1:8" x14ac:dyDescent="0.2">
      <c r="A537" s="398">
        <v>451159170</v>
      </c>
      <c r="B537" s="141" t="s">
        <v>783</v>
      </c>
      <c r="C537" s="141" t="s">
        <v>234</v>
      </c>
      <c r="D537" s="399">
        <v>34516</v>
      </c>
      <c r="E537" s="130">
        <f t="shared" ca="1" si="8"/>
        <v>20</v>
      </c>
      <c r="F537" s="400" t="s">
        <v>794</v>
      </c>
      <c r="G537" s="401">
        <v>31205</v>
      </c>
      <c r="H537" s="402"/>
    </row>
    <row r="538" spans="1:8" x14ac:dyDescent="0.2">
      <c r="A538" s="398">
        <v>974912089</v>
      </c>
      <c r="B538" s="141" t="s">
        <v>802</v>
      </c>
      <c r="C538" s="141" t="s">
        <v>222</v>
      </c>
      <c r="D538" s="399">
        <v>33504</v>
      </c>
      <c r="E538" s="130">
        <f t="shared" ca="1" si="8"/>
        <v>23</v>
      </c>
      <c r="F538" s="400" t="s">
        <v>794</v>
      </c>
      <c r="G538" s="401">
        <v>63190</v>
      </c>
      <c r="H538" s="402"/>
    </row>
    <row r="539" spans="1:8" x14ac:dyDescent="0.2">
      <c r="A539" s="398">
        <v>614562070</v>
      </c>
      <c r="B539" s="141" t="s">
        <v>796</v>
      </c>
      <c r="C539" s="141" t="s">
        <v>234</v>
      </c>
      <c r="D539" s="399">
        <v>36505</v>
      </c>
      <c r="E539" s="130">
        <f t="shared" ca="1" si="8"/>
        <v>15</v>
      </c>
      <c r="F539" s="400" t="s">
        <v>794</v>
      </c>
      <c r="G539" s="401">
        <v>48740</v>
      </c>
      <c r="H539" s="402"/>
    </row>
    <row r="540" spans="1:8" x14ac:dyDescent="0.2">
      <c r="A540" s="398">
        <v>336025451</v>
      </c>
      <c r="B540" s="141" t="s">
        <v>783</v>
      </c>
      <c r="C540" s="141" t="s">
        <v>217</v>
      </c>
      <c r="D540" s="399">
        <v>33168</v>
      </c>
      <c r="E540" s="130">
        <f t="shared" ca="1" si="8"/>
        <v>24</v>
      </c>
      <c r="F540" s="400"/>
      <c r="G540" s="401">
        <v>56650</v>
      </c>
      <c r="H540" s="402"/>
    </row>
    <row r="541" spans="1:8" x14ac:dyDescent="0.2">
      <c r="A541" s="398">
        <v>466293520</v>
      </c>
      <c r="B541" s="141" t="s">
        <v>788</v>
      </c>
      <c r="C541" s="141" t="s">
        <v>255</v>
      </c>
      <c r="D541" s="399">
        <v>32441</v>
      </c>
      <c r="E541" s="130">
        <f t="shared" ca="1" si="8"/>
        <v>26</v>
      </c>
      <c r="F541" s="400"/>
      <c r="G541" s="401">
        <v>22344</v>
      </c>
      <c r="H541" s="402"/>
    </row>
    <row r="542" spans="1:8" x14ac:dyDescent="0.2">
      <c r="A542" s="398">
        <v>948480407</v>
      </c>
      <c r="B542" s="141" t="s">
        <v>788</v>
      </c>
      <c r="C542" s="141" t="s">
        <v>217</v>
      </c>
      <c r="D542" s="399">
        <v>36324</v>
      </c>
      <c r="E542" s="130">
        <f t="shared" ca="1" si="8"/>
        <v>15</v>
      </c>
      <c r="F542" s="400"/>
      <c r="G542" s="401">
        <v>61370</v>
      </c>
      <c r="H542" s="402"/>
    </row>
    <row r="543" spans="1:8" x14ac:dyDescent="0.2">
      <c r="A543" s="398">
        <v>597131266</v>
      </c>
      <c r="B543" s="141" t="s">
        <v>788</v>
      </c>
      <c r="C543" s="141" t="s">
        <v>222</v>
      </c>
      <c r="D543" s="399">
        <v>34393</v>
      </c>
      <c r="E543" s="130">
        <f t="shared" ca="1" si="8"/>
        <v>21</v>
      </c>
      <c r="F543" s="400" t="s">
        <v>792</v>
      </c>
      <c r="G543" s="401">
        <v>66430</v>
      </c>
      <c r="H543" s="402"/>
    </row>
    <row r="544" spans="1:8" x14ac:dyDescent="0.2">
      <c r="A544" s="398">
        <v>486016972</v>
      </c>
      <c r="B544" s="141" t="s">
        <v>783</v>
      </c>
      <c r="C544" s="141" t="s">
        <v>234</v>
      </c>
      <c r="D544" s="399">
        <v>38418</v>
      </c>
      <c r="E544" s="130">
        <f t="shared" ca="1" si="8"/>
        <v>9</v>
      </c>
      <c r="F544" s="400" t="s">
        <v>794</v>
      </c>
      <c r="G544" s="401">
        <v>45565</v>
      </c>
      <c r="H544" s="402"/>
    </row>
    <row r="545" spans="1:8" x14ac:dyDescent="0.2">
      <c r="A545" s="398">
        <v>380653169</v>
      </c>
      <c r="B545" s="141" t="s">
        <v>788</v>
      </c>
      <c r="C545" s="141" t="s">
        <v>222</v>
      </c>
      <c r="D545" s="399">
        <v>32841</v>
      </c>
      <c r="E545" s="130">
        <f t="shared" ca="1" si="8"/>
        <v>25</v>
      </c>
      <c r="F545" s="400" t="s">
        <v>786</v>
      </c>
      <c r="G545" s="401">
        <v>81980</v>
      </c>
      <c r="H545" s="402"/>
    </row>
    <row r="546" spans="1:8" x14ac:dyDescent="0.2">
      <c r="A546" s="398">
        <v>462461365</v>
      </c>
      <c r="B546" s="141" t="s">
        <v>796</v>
      </c>
      <c r="C546" s="141" t="s">
        <v>222</v>
      </c>
      <c r="D546" s="399">
        <v>32711</v>
      </c>
      <c r="E546" s="130">
        <f t="shared" ca="1" si="8"/>
        <v>25</v>
      </c>
      <c r="F546" s="400" t="s">
        <v>786</v>
      </c>
      <c r="G546" s="401">
        <v>45110</v>
      </c>
      <c r="H546" s="402"/>
    </row>
    <row r="547" spans="1:8" x14ac:dyDescent="0.2">
      <c r="A547" s="398">
        <v>261486180</v>
      </c>
      <c r="B547" s="141" t="s">
        <v>804</v>
      </c>
      <c r="C547" s="141" t="s">
        <v>217</v>
      </c>
      <c r="D547" s="399">
        <v>35926</v>
      </c>
      <c r="E547" s="130">
        <f t="shared" ca="1" si="8"/>
        <v>16</v>
      </c>
      <c r="F547" s="400"/>
      <c r="G547" s="401">
        <v>29540</v>
      </c>
      <c r="H547" s="402"/>
    </row>
    <row r="548" spans="1:8" x14ac:dyDescent="0.2">
      <c r="A548" s="398">
        <v>337411408</v>
      </c>
      <c r="B548" s="141" t="s">
        <v>796</v>
      </c>
      <c r="C548" s="141" t="s">
        <v>222</v>
      </c>
      <c r="D548" s="399">
        <v>35216</v>
      </c>
      <c r="E548" s="130">
        <f t="shared" ca="1" si="8"/>
        <v>18</v>
      </c>
      <c r="F548" s="400" t="s">
        <v>794</v>
      </c>
      <c r="G548" s="401">
        <v>29260</v>
      </c>
      <c r="H548" s="402"/>
    </row>
    <row r="549" spans="1:8" x14ac:dyDescent="0.2">
      <c r="A549" s="398">
        <v>213741822</v>
      </c>
      <c r="B549" s="141" t="s">
        <v>795</v>
      </c>
      <c r="C549" s="141" t="s">
        <v>217</v>
      </c>
      <c r="D549" s="399">
        <v>34611</v>
      </c>
      <c r="E549" s="130">
        <f t="shared" ca="1" si="8"/>
        <v>20</v>
      </c>
      <c r="F549" s="400"/>
      <c r="G549" s="401">
        <v>63330</v>
      </c>
      <c r="H549" s="402"/>
    </row>
    <row r="550" spans="1:8" x14ac:dyDescent="0.2">
      <c r="A550" s="398">
        <v>828996583</v>
      </c>
      <c r="B550" s="141" t="s">
        <v>801</v>
      </c>
      <c r="C550" s="141" t="s">
        <v>255</v>
      </c>
      <c r="D550" s="399">
        <v>31873</v>
      </c>
      <c r="E550" s="130">
        <f t="shared" ca="1" si="8"/>
        <v>27</v>
      </c>
      <c r="F550" s="400"/>
      <c r="G550" s="401">
        <v>14712</v>
      </c>
      <c r="H550" s="402"/>
    </row>
    <row r="551" spans="1:8" x14ac:dyDescent="0.2">
      <c r="A551" s="398">
        <v>608796012</v>
      </c>
      <c r="B551" s="141" t="s">
        <v>810</v>
      </c>
      <c r="C551" s="141" t="s">
        <v>222</v>
      </c>
      <c r="D551" s="399">
        <v>32521</v>
      </c>
      <c r="E551" s="130">
        <f t="shared" ca="1" si="8"/>
        <v>26</v>
      </c>
      <c r="F551" s="400" t="s">
        <v>794</v>
      </c>
      <c r="G551" s="401">
        <v>79760</v>
      </c>
      <c r="H551" s="402"/>
    </row>
    <row r="552" spans="1:8" x14ac:dyDescent="0.2">
      <c r="A552" s="398">
        <v>349979288</v>
      </c>
      <c r="B552" s="141" t="s">
        <v>797</v>
      </c>
      <c r="C552" s="141" t="s">
        <v>222</v>
      </c>
      <c r="D552" s="399">
        <v>35708</v>
      </c>
      <c r="E552" s="130">
        <f t="shared" ca="1" si="8"/>
        <v>17</v>
      </c>
      <c r="F552" s="400" t="s">
        <v>786</v>
      </c>
      <c r="G552" s="401">
        <v>28650</v>
      </c>
      <c r="H552" s="402"/>
    </row>
    <row r="553" spans="1:8" x14ac:dyDescent="0.2">
      <c r="A553" s="398">
        <v>312019803</v>
      </c>
      <c r="B553" s="141" t="s">
        <v>788</v>
      </c>
      <c r="C553" s="141" t="s">
        <v>222</v>
      </c>
      <c r="D553" s="399">
        <v>35919</v>
      </c>
      <c r="E553" s="130">
        <f t="shared" ca="1" si="8"/>
        <v>16</v>
      </c>
      <c r="F553" s="400" t="s">
        <v>786</v>
      </c>
      <c r="G553" s="401">
        <v>25310</v>
      </c>
      <c r="H553" s="402"/>
    </row>
    <row r="554" spans="1:8" x14ac:dyDescent="0.2">
      <c r="A554" s="398">
        <v>548283920</v>
      </c>
      <c r="B554" s="141" t="s">
        <v>783</v>
      </c>
      <c r="C554" s="141" t="s">
        <v>217</v>
      </c>
      <c r="D554" s="399">
        <v>34987</v>
      </c>
      <c r="E554" s="130">
        <f t="shared" ca="1" si="8"/>
        <v>19</v>
      </c>
      <c r="F554" s="400"/>
      <c r="G554" s="401">
        <v>57990</v>
      </c>
      <c r="H554" s="402"/>
    </row>
    <row r="555" spans="1:8" x14ac:dyDescent="0.2">
      <c r="A555" s="398">
        <v>452255054</v>
      </c>
      <c r="B555" s="141" t="s">
        <v>783</v>
      </c>
      <c r="C555" s="141" t="s">
        <v>217</v>
      </c>
      <c r="D555" s="399">
        <v>32268</v>
      </c>
      <c r="E555" s="130">
        <f t="shared" ca="1" si="8"/>
        <v>26</v>
      </c>
      <c r="F555" s="400"/>
      <c r="G555" s="401">
        <v>50840</v>
      </c>
      <c r="H555" s="402"/>
    </row>
    <row r="556" spans="1:8" x14ac:dyDescent="0.2">
      <c r="A556" s="398">
        <v>239847790</v>
      </c>
      <c r="B556" s="141" t="s">
        <v>783</v>
      </c>
      <c r="C556" s="141" t="s">
        <v>217</v>
      </c>
      <c r="D556" s="399">
        <v>35065</v>
      </c>
      <c r="E556" s="130">
        <f t="shared" ca="1" si="8"/>
        <v>19</v>
      </c>
      <c r="F556" s="400"/>
      <c r="G556" s="401">
        <v>71300</v>
      </c>
      <c r="H556" s="402"/>
    </row>
    <row r="557" spans="1:8" x14ac:dyDescent="0.2">
      <c r="A557" s="398">
        <v>159594851</v>
      </c>
      <c r="B557" s="141" t="s">
        <v>798</v>
      </c>
      <c r="C557" s="141" t="s">
        <v>222</v>
      </c>
      <c r="D557" s="403">
        <v>39370</v>
      </c>
      <c r="E557" s="130">
        <f t="shared" ca="1" si="8"/>
        <v>7</v>
      </c>
      <c r="F557" s="400" t="s">
        <v>28</v>
      </c>
      <c r="G557" s="401">
        <v>40260</v>
      </c>
      <c r="H557" s="402"/>
    </row>
    <row r="558" spans="1:8" x14ac:dyDescent="0.2">
      <c r="A558" s="398">
        <v>551132018</v>
      </c>
      <c r="B558" s="141" t="s">
        <v>795</v>
      </c>
      <c r="C558" s="141" t="s">
        <v>222</v>
      </c>
      <c r="D558" s="399">
        <v>39060</v>
      </c>
      <c r="E558" s="130">
        <f t="shared" ca="1" si="8"/>
        <v>8</v>
      </c>
      <c r="F558" s="400" t="s">
        <v>794</v>
      </c>
      <c r="G558" s="401">
        <v>66840</v>
      </c>
      <c r="H558" s="402"/>
    </row>
    <row r="559" spans="1:8" x14ac:dyDescent="0.2">
      <c r="A559" s="398">
        <v>991221095</v>
      </c>
      <c r="B559" s="141" t="s">
        <v>783</v>
      </c>
      <c r="C559" s="141" t="s">
        <v>222</v>
      </c>
      <c r="D559" s="399">
        <v>33841</v>
      </c>
      <c r="E559" s="130">
        <f t="shared" ca="1" si="8"/>
        <v>22</v>
      </c>
      <c r="F559" s="400" t="s">
        <v>28</v>
      </c>
      <c r="G559" s="401">
        <v>29760</v>
      </c>
      <c r="H559" s="402"/>
    </row>
    <row r="560" spans="1:8" x14ac:dyDescent="0.2">
      <c r="A560" s="398">
        <v>881975933</v>
      </c>
      <c r="B560" s="141" t="s">
        <v>788</v>
      </c>
      <c r="C560" s="141" t="s">
        <v>222</v>
      </c>
      <c r="D560" s="399">
        <v>34520</v>
      </c>
      <c r="E560" s="130">
        <f t="shared" ca="1" si="8"/>
        <v>20</v>
      </c>
      <c r="F560" s="400" t="s">
        <v>135</v>
      </c>
      <c r="G560" s="401">
        <v>35460</v>
      </c>
      <c r="H560" s="402"/>
    </row>
    <row r="561" spans="1:8" x14ac:dyDescent="0.2">
      <c r="A561" s="398">
        <v>328787467</v>
      </c>
      <c r="B561" s="141" t="s">
        <v>788</v>
      </c>
      <c r="C561" s="141" t="s">
        <v>255</v>
      </c>
      <c r="D561" s="399">
        <v>37777</v>
      </c>
      <c r="E561" s="130">
        <f t="shared" ca="1" si="8"/>
        <v>11</v>
      </c>
      <c r="F561" s="400"/>
      <c r="G561" s="401">
        <v>14416</v>
      </c>
      <c r="H561" s="402"/>
    </row>
    <row r="562" spans="1:8" x14ac:dyDescent="0.2">
      <c r="A562" s="398">
        <v>207506781</v>
      </c>
      <c r="B562" s="141" t="s">
        <v>809</v>
      </c>
      <c r="C562" s="141" t="s">
        <v>222</v>
      </c>
      <c r="D562" s="399">
        <v>38613</v>
      </c>
      <c r="E562" s="130">
        <f t="shared" ca="1" si="8"/>
        <v>9</v>
      </c>
      <c r="F562" s="400" t="s">
        <v>794</v>
      </c>
      <c r="G562" s="401">
        <v>76440</v>
      </c>
      <c r="H562" s="402"/>
    </row>
    <row r="563" spans="1:8" x14ac:dyDescent="0.2">
      <c r="A563" s="398">
        <v>648911225</v>
      </c>
      <c r="B563" s="141" t="s">
        <v>797</v>
      </c>
      <c r="C563" s="141" t="s">
        <v>217</v>
      </c>
      <c r="D563" s="399">
        <v>32671</v>
      </c>
      <c r="E563" s="130">
        <f t="shared" ca="1" si="8"/>
        <v>25</v>
      </c>
      <c r="F563" s="400"/>
      <c r="G563" s="401">
        <v>83020</v>
      </c>
      <c r="H563" s="402"/>
    </row>
    <row r="564" spans="1:8" x14ac:dyDescent="0.2">
      <c r="A564" s="398">
        <v>564908088</v>
      </c>
      <c r="B564" s="141" t="s">
        <v>788</v>
      </c>
      <c r="C564" s="141" t="s">
        <v>222</v>
      </c>
      <c r="D564" s="399">
        <v>37067</v>
      </c>
      <c r="E564" s="130">
        <f t="shared" ca="1" si="8"/>
        <v>13</v>
      </c>
      <c r="F564" s="400" t="s">
        <v>794</v>
      </c>
      <c r="G564" s="401">
        <v>87760</v>
      </c>
      <c r="H564" s="402"/>
    </row>
    <row r="565" spans="1:8" x14ac:dyDescent="0.2">
      <c r="A565" s="398">
        <v>167058119</v>
      </c>
      <c r="B565" s="141" t="s">
        <v>788</v>
      </c>
      <c r="C565" s="141" t="s">
        <v>255</v>
      </c>
      <c r="D565" s="399">
        <v>36420</v>
      </c>
      <c r="E565" s="130">
        <f t="shared" ca="1" si="8"/>
        <v>15</v>
      </c>
      <c r="F565" s="400"/>
      <c r="G565" s="401">
        <v>8892</v>
      </c>
      <c r="H565" s="402"/>
    </row>
    <row r="566" spans="1:8" x14ac:dyDescent="0.2">
      <c r="A566" s="398">
        <v>959750235</v>
      </c>
      <c r="B566" s="141" t="s">
        <v>783</v>
      </c>
      <c r="C566" s="141" t="s">
        <v>222</v>
      </c>
      <c r="D566" s="399">
        <v>38827</v>
      </c>
      <c r="E566" s="130">
        <f t="shared" ca="1" si="8"/>
        <v>8</v>
      </c>
      <c r="F566" s="400" t="s">
        <v>794</v>
      </c>
      <c r="G566" s="401">
        <v>54190</v>
      </c>
      <c r="H566" s="402"/>
    </row>
    <row r="567" spans="1:8" x14ac:dyDescent="0.2">
      <c r="A567" s="398">
        <v>797431044</v>
      </c>
      <c r="B567" s="141" t="s">
        <v>804</v>
      </c>
      <c r="C567" s="141" t="s">
        <v>255</v>
      </c>
      <c r="D567" s="399">
        <v>34774</v>
      </c>
      <c r="E567" s="130">
        <f t="shared" ca="1" si="8"/>
        <v>19</v>
      </c>
      <c r="F567" s="400"/>
      <c r="G567" s="401">
        <v>21668</v>
      </c>
      <c r="H567" s="402"/>
    </row>
    <row r="568" spans="1:8" x14ac:dyDescent="0.2">
      <c r="A568" s="398">
        <v>788451186</v>
      </c>
      <c r="B568" s="141" t="s">
        <v>799</v>
      </c>
      <c r="C568" s="141" t="s">
        <v>217</v>
      </c>
      <c r="D568" s="399">
        <v>37186</v>
      </c>
      <c r="E568" s="130">
        <f t="shared" ca="1" si="8"/>
        <v>13</v>
      </c>
      <c r="F568" s="400"/>
      <c r="G568" s="401">
        <v>57520</v>
      </c>
      <c r="H568" s="402"/>
    </row>
    <row r="569" spans="1:8" x14ac:dyDescent="0.2">
      <c r="A569" s="398">
        <v>644489557</v>
      </c>
      <c r="B569" s="141" t="s">
        <v>796</v>
      </c>
      <c r="C569" s="141" t="s">
        <v>222</v>
      </c>
      <c r="D569" s="399">
        <v>34702</v>
      </c>
      <c r="E569" s="130">
        <f t="shared" ca="1" si="8"/>
        <v>20</v>
      </c>
      <c r="F569" s="400" t="s">
        <v>792</v>
      </c>
      <c r="G569" s="401">
        <v>78950</v>
      </c>
      <c r="H569" s="402"/>
    </row>
    <row r="570" spans="1:8" x14ac:dyDescent="0.2">
      <c r="A570" s="398">
        <v>683670378</v>
      </c>
      <c r="B570" s="141" t="s">
        <v>798</v>
      </c>
      <c r="C570" s="141" t="s">
        <v>222</v>
      </c>
      <c r="D570" s="399">
        <v>37037</v>
      </c>
      <c r="E570" s="130">
        <f t="shared" ca="1" si="8"/>
        <v>13</v>
      </c>
      <c r="F570" s="400" t="s">
        <v>786</v>
      </c>
      <c r="G570" s="401">
        <v>81340</v>
      </c>
      <c r="H570" s="402"/>
    </row>
    <row r="571" spans="1:8" x14ac:dyDescent="0.2">
      <c r="A571" s="398">
        <v>427260216</v>
      </c>
      <c r="B571" s="141" t="s">
        <v>788</v>
      </c>
      <c r="C571" s="141" t="s">
        <v>234</v>
      </c>
      <c r="D571" s="399">
        <v>32853</v>
      </c>
      <c r="E571" s="130">
        <f t="shared" ca="1" si="8"/>
        <v>25</v>
      </c>
      <c r="F571" s="400" t="s">
        <v>792</v>
      </c>
      <c r="G571" s="401">
        <v>18895</v>
      </c>
      <c r="H571" s="402"/>
    </row>
    <row r="572" spans="1:8" x14ac:dyDescent="0.2">
      <c r="A572" s="398">
        <v>796079833</v>
      </c>
      <c r="B572" s="141" t="s">
        <v>807</v>
      </c>
      <c r="C572" s="141" t="s">
        <v>234</v>
      </c>
      <c r="D572" s="399">
        <v>34254</v>
      </c>
      <c r="E572" s="130">
        <f t="shared" ca="1" si="8"/>
        <v>21</v>
      </c>
      <c r="F572" s="400" t="s">
        <v>794</v>
      </c>
      <c r="G572" s="401">
        <v>11025</v>
      </c>
      <c r="H572" s="402"/>
    </row>
    <row r="573" spans="1:8" x14ac:dyDescent="0.2">
      <c r="A573" s="398">
        <v>495042805</v>
      </c>
      <c r="B573" s="141" t="s">
        <v>809</v>
      </c>
      <c r="C573" s="141" t="s">
        <v>217</v>
      </c>
      <c r="D573" s="403">
        <v>38943</v>
      </c>
      <c r="E573" s="130">
        <f t="shared" ca="1" si="8"/>
        <v>8</v>
      </c>
      <c r="F573" s="400"/>
      <c r="G573" s="401">
        <v>59350</v>
      </c>
      <c r="H573" s="402"/>
    </row>
    <row r="574" spans="1:8" x14ac:dyDescent="0.2">
      <c r="A574" s="398">
        <v>651995963</v>
      </c>
      <c r="B574" s="141" t="s">
        <v>803</v>
      </c>
      <c r="C574" s="141" t="s">
        <v>255</v>
      </c>
      <c r="D574" s="403">
        <v>39003</v>
      </c>
      <c r="E574" s="130">
        <f t="shared" ca="1" si="8"/>
        <v>8</v>
      </c>
      <c r="F574" s="400"/>
      <c r="G574" s="401">
        <v>27484</v>
      </c>
      <c r="H574" s="402"/>
    </row>
    <row r="575" spans="1:8" x14ac:dyDescent="0.2">
      <c r="A575" s="398">
        <v>698472533</v>
      </c>
      <c r="B575" s="141" t="s">
        <v>783</v>
      </c>
      <c r="C575" s="141" t="s">
        <v>217</v>
      </c>
      <c r="D575" s="399">
        <v>34389</v>
      </c>
      <c r="E575" s="130">
        <f t="shared" ca="1" si="8"/>
        <v>21</v>
      </c>
      <c r="F575" s="400"/>
      <c r="G575" s="401">
        <v>36230</v>
      </c>
      <c r="H575" s="402"/>
    </row>
    <row r="576" spans="1:8" x14ac:dyDescent="0.2">
      <c r="A576" s="398">
        <v>781472289</v>
      </c>
      <c r="B576" s="141" t="s">
        <v>796</v>
      </c>
      <c r="C576" s="141" t="s">
        <v>222</v>
      </c>
      <c r="D576" s="399">
        <v>32238</v>
      </c>
      <c r="E576" s="130">
        <f t="shared" ca="1" si="8"/>
        <v>26</v>
      </c>
      <c r="F576" s="400" t="s">
        <v>786</v>
      </c>
      <c r="G576" s="401">
        <v>63050</v>
      </c>
      <c r="H576" s="402"/>
    </row>
    <row r="577" spans="1:8" x14ac:dyDescent="0.2">
      <c r="A577" s="398">
        <v>400260342</v>
      </c>
      <c r="B577" s="141" t="s">
        <v>799</v>
      </c>
      <c r="C577" s="141" t="s">
        <v>217</v>
      </c>
      <c r="D577" s="399">
        <v>37973</v>
      </c>
      <c r="E577" s="130">
        <f t="shared" ca="1" si="8"/>
        <v>11</v>
      </c>
      <c r="F577" s="400"/>
      <c r="G577" s="401">
        <v>74470</v>
      </c>
      <c r="H577" s="402"/>
    </row>
    <row r="578" spans="1:8" x14ac:dyDescent="0.2">
      <c r="A578" s="398">
        <v>210173249</v>
      </c>
      <c r="B578" s="141" t="s">
        <v>795</v>
      </c>
      <c r="C578" s="141" t="s">
        <v>217</v>
      </c>
      <c r="D578" s="399">
        <v>32501</v>
      </c>
      <c r="E578" s="130">
        <f t="shared" ref="E578:E641" ca="1" si="9">DATEDIF(D578,TODAY(),"Y")</f>
        <v>26</v>
      </c>
      <c r="F578" s="400"/>
      <c r="G578" s="401">
        <v>32650</v>
      </c>
      <c r="H578" s="402"/>
    </row>
    <row r="579" spans="1:8" x14ac:dyDescent="0.2">
      <c r="A579" s="398">
        <v>502200672</v>
      </c>
      <c r="B579" s="141" t="s">
        <v>783</v>
      </c>
      <c r="C579" s="141" t="s">
        <v>217</v>
      </c>
      <c r="D579" s="403">
        <v>39100</v>
      </c>
      <c r="E579" s="130">
        <f t="shared" ca="1" si="9"/>
        <v>8</v>
      </c>
      <c r="F579" s="400"/>
      <c r="G579" s="401">
        <v>57680</v>
      </c>
      <c r="H579" s="402"/>
    </row>
    <row r="580" spans="1:8" x14ac:dyDescent="0.2">
      <c r="A580" s="398">
        <v>595022550</v>
      </c>
      <c r="B580" s="141" t="s">
        <v>798</v>
      </c>
      <c r="C580" s="141" t="s">
        <v>222</v>
      </c>
      <c r="D580" s="399">
        <v>32647</v>
      </c>
      <c r="E580" s="130">
        <f t="shared" ca="1" si="9"/>
        <v>25</v>
      </c>
      <c r="F580" s="400" t="s">
        <v>792</v>
      </c>
      <c r="G580" s="401">
        <v>59490</v>
      </c>
      <c r="H580" s="402"/>
    </row>
    <row r="581" spans="1:8" x14ac:dyDescent="0.2">
      <c r="A581" s="398">
        <v>343897392</v>
      </c>
      <c r="B581" s="141" t="s">
        <v>799</v>
      </c>
      <c r="C581" s="141" t="s">
        <v>222</v>
      </c>
      <c r="D581" s="399">
        <v>33944</v>
      </c>
      <c r="E581" s="130">
        <f t="shared" ca="1" si="9"/>
        <v>22</v>
      </c>
      <c r="F581" s="400" t="s">
        <v>794</v>
      </c>
      <c r="G581" s="401">
        <v>48800</v>
      </c>
      <c r="H581" s="402"/>
    </row>
    <row r="582" spans="1:8" x14ac:dyDescent="0.2">
      <c r="A582" s="398">
        <v>728567428</v>
      </c>
      <c r="B582" s="141" t="s">
        <v>783</v>
      </c>
      <c r="C582" s="141" t="s">
        <v>222</v>
      </c>
      <c r="D582" s="399">
        <v>39314</v>
      </c>
      <c r="E582" s="130">
        <f t="shared" ca="1" si="9"/>
        <v>7</v>
      </c>
      <c r="F582" s="400" t="s">
        <v>28</v>
      </c>
      <c r="G582" s="401">
        <v>86500</v>
      </c>
      <c r="H582" s="402"/>
    </row>
    <row r="583" spans="1:8" x14ac:dyDescent="0.2">
      <c r="A583" s="398">
        <v>136620388</v>
      </c>
      <c r="B583" s="141" t="s">
        <v>788</v>
      </c>
      <c r="C583" s="141" t="s">
        <v>222</v>
      </c>
      <c r="D583" s="399">
        <v>34404</v>
      </c>
      <c r="E583" s="130">
        <f t="shared" ca="1" si="9"/>
        <v>20</v>
      </c>
      <c r="F583" s="400" t="s">
        <v>792</v>
      </c>
      <c r="G583" s="401">
        <v>70020</v>
      </c>
      <c r="H583" s="402"/>
    </row>
    <row r="584" spans="1:8" x14ac:dyDescent="0.2">
      <c r="A584" s="398">
        <v>556327593</v>
      </c>
      <c r="B584" s="141" t="s">
        <v>783</v>
      </c>
      <c r="C584" s="141" t="s">
        <v>217</v>
      </c>
      <c r="D584" s="399">
        <v>33991</v>
      </c>
      <c r="E584" s="130">
        <f t="shared" ca="1" si="9"/>
        <v>22</v>
      </c>
      <c r="F584" s="400"/>
      <c r="G584" s="401">
        <v>60070</v>
      </c>
      <c r="H584" s="402"/>
    </row>
    <row r="585" spans="1:8" x14ac:dyDescent="0.2">
      <c r="A585" s="398">
        <v>854806695</v>
      </c>
      <c r="B585" s="141" t="s">
        <v>788</v>
      </c>
      <c r="C585" s="141" t="s">
        <v>222</v>
      </c>
      <c r="D585" s="399">
        <v>32411</v>
      </c>
      <c r="E585" s="130">
        <f t="shared" ca="1" si="9"/>
        <v>26</v>
      </c>
      <c r="F585" s="400" t="s">
        <v>786</v>
      </c>
      <c r="G585" s="401">
        <v>26190</v>
      </c>
      <c r="H585" s="402"/>
    </row>
    <row r="586" spans="1:8" x14ac:dyDescent="0.2">
      <c r="A586" s="398">
        <v>676831149</v>
      </c>
      <c r="B586" s="141" t="s">
        <v>809</v>
      </c>
      <c r="C586" s="141" t="s">
        <v>222</v>
      </c>
      <c r="D586" s="399">
        <v>38078</v>
      </c>
      <c r="E586" s="130">
        <f t="shared" ca="1" si="9"/>
        <v>10</v>
      </c>
      <c r="F586" s="400" t="s">
        <v>794</v>
      </c>
      <c r="G586" s="401">
        <v>71120</v>
      </c>
      <c r="H586" s="402"/>
    </row>
    <row r="587" spans="1:8" x14ac:dyDescent="0.2">
      <c r="A587" s="398">
        <v>558903229</v>
      </c>
      <c r="B587" s="141" t="s">
        <v>783</v>
      </c>
      <c r="C587" s="141" t="s">
        <v>222</v>
      </c>
      <c r="D587" s="399">
        <v>32751</v>
      </c>
      <c r="E587" s="130">
        <f t="shared" ca="1" si="9"/>
        <v>25</v>
      </c>
      <c r="F587" s="400" t="s">
        <v>794</v>
      </c>
      <c r="G587" s="401">
        <v>23320</v>
      </c>
      <c r="H587" s="402"/>
    </row>
    <row r="588" spans="1:8" x14ac:dyDescent="0.2">
      <c r="A588" s="398">
        <v>948189231</v>
      </c>
      <c r="B588" s="141" t="s">
        <v>799</v>
      </c>
      <c r="C588" s="141" t="s">
        <v>222</v>
      </c>
      <c r="D588" s="399">
        <v>32392</v>
      </c>
      <c r="E588" s="130">
        <f t="shared" ca="1" si="9"/>
        <v>26</v>
      </c>
      <c r="F588" s="400" t="s">
        <v>794</v>
      </c>
      <c r="G588" s="401">
        <v>37020</v>
      </c>
      <c r="H588" s="402"/>
    </row>
    <row r="589" spans="1:8" x14ac:dyDescent="0.2">
      <c r="A589" s="398">
        <v>927043360</v>
      </c>
      <c r="B589" s="141" t="s">
        <v>805</v>
      </c>
      <c r="C589" s="141" t="s">
        <v>217</v>
      </c>
      <c r="D589" s="399">
        <v>32114</v>
      </c>
      <c r="E589" s="130">
        <f t="shared" ca="1" si="9"/>
        <v>27</v>
      </c>
      <c r="F589" s="400"/>
      <c r="G589" s="401">
        <v>22320</v>
      </c>
      <c r="H589" s="402"/>
    </row>
    <row r="590" spans="1:8" x14ac:dyDescent="0.2">
      <c r="A590" s="398">
        <v>627977314</v>
      </c>
      <c r="B590" s="141" t="s">
        <v>796</v>
      </c>
      <c r="C590" s="141" t="s">
        <v>222</v>
      </c>
      <c r="D590" s="399">
        <v>32542</v>
      </c>
      <c r="E590" s="130">
        <f t="shared" ca="1" si="9"/>
        <v>26</v>
      </c>
      <c r="F590" s="400" t="s">
        <v>28</v>
      </c>
      <c r="G590" s="401">
        <v>86240</v>
      </c>
      <c r="H590" s="402"/>
    </row>
    <row r="591" spans="1:8" x14ac:dyDescent="0.2">
      <c r="A591" s="398">
        <v>474117484</v>
      </c>
      <c r="B591" s="141" t="s">
        <v>795</v>
      </c>
      <c r="C591" s="141" t="s">
        <v>222</v>
      </c>
      <c r="D591" s="399">
        <v>32332</v>
      </c>
      <c r="E591" s="130">
        <f t="shared" ca="1" si="9"/>
        <v>26</v>
      </c>
      <c r="F591" s="400" t="s">
        <v>794</v>
      </c>
      <c r="G591" s="401">
        <v>79770</v>
      </c>
      <c r="H591" s="402"/>
    </row>
    <row r="592" spans="1:8" x14ac:dyDescent="0.2">
      <c r="A592" s="398">
        <v>868128171</v>
      </c>
      <c r="B592" s="141" t="s">
        <v>795</v>
      </c>
      <c r="C592" s="141" t="s">
        <v>222</v>
      </c>
      <c r="D592" s="399">
        <v>32568</v>
      </c>
      <c r="E592" s="130">
        <f t="shared" ca="1" si="9"/>
        <v>25</v>
      </c>
      <c r="F592" s="400" t="s">
        <v>28</v>
      </c>
      <c r="G592" s="401">
        <v>75370</v>
      </c>
      <c r="H592" s="402"/>
    </row>
    <row r="593" spans="1:8" x14ac:dyDescent="0.2">
      <c r="A593" s="398">
        <v>445693854</v>
      </c>
      <c r="B593" s="141" t="s">
        <v>783</v>
      </c>
      <c r="C593" s="141" t="s">
        <v>217</v>
      </c>
      <c r="D593" s="399">
        <v>33605</v>
      </c>
      <c r="E593" s="130">
        <f t="shared" ca="1" si="9"/>
        <v>23</v>
      </c>
      <c r="F593" s="400"/>
      <c r="G593" s="401">
        <v>76870</v>
      </c>
      <c r="H593" s="402"/>
    </row>
    <row r="594" spans="1:8" x14ac:dyDescent="0.2">
      <c r="A594" s="398">
        <v>840313216</v>
      </c>
      <c r="B594" s="141" t="s">
        <v>810</v>
      </c>
      <c r="C594" s="141" t="s">
        <v>222</v>
      </c>
      <c r="D594" s="399">
        <v>37759</v>
      </c>
      <c r="E594" s="130">
        <f t="shared" ca="1" si="9"/>
        <v>11</v>
      </c>
      <c r="F594" s="400" t="s">
        <v>135</v>
      </c>
      <c r="G594" s="401">
        <v>37670</v>
      </c>
      <c r="H594" s="402"/>
    </row>
    <row r="595" spans="1:8" x14ac:dyDescent="0.2">
      <c r="A595" s="398">
        <v>403504590</v>
      </c>
      <c r="B595" s="141" t="s">
        <v>797</v>
      </c>
      <c r="C595" s="141" t="s">
        <v>217</v>
      </c>
      <c r="D595" s="399">
        <v>32368</v>
      </c>
      <c r="E595" s="130">
        <f t="shared" ca="1" si="9"/>
        <v>26</v>
      </c>
      <c r="F595" s="400"/>
      <c r="G595" s="401">
        <v>64460</v>
      </c>
      <c r="H595" s="402"/>
    </row>
    <row r="596" spans="1:8" x14ac:dyDescent="0.2">
      <c r="A596" s="398">
        <v>489013842</v>
      </c>
      <c r="B596" s="141" t="s">
        <v>795</v>
      </c>
      <c r="C596" s="141" t="s">
        <v>234</v>
      </c>
      <c r="D596" s="399">
        <v>35385</v>
      </c>
      <c r="E596" s="130">
        <f t="shared" ca="1" si="9"/>
        <v>18</v>
      </c>
      <c r="F596" s="400" t="s">
        <v>786</v>
      </c>
      <c r="G596" s="401">
        <v>29005</v>
      </c>
      <c r="H596" s="402"/>
    </row>
    <row r="597" spans="1:8" x14ac:dyDescent="0.2">
      <c r="A597" s="398">
        <v>878902154</v>
      </c>
      <c r="B597" s="141" t="s">
        <v>796</v>
      </c>
      <c r="C597" s="141" t="s">
        <v>234</v>
      </c>
      <c r="D597" s="399">
        <v>32580</v>
      </c>
      <c r="E597" s="130">
        <f t="shared" ca="1" si="9"/>
        <v>25</v>
      </c>
      <c r="F597" s="400" t="s">
        <v>786</v>
      </c>
      <c r="G597" s="401">
        <v>25885</v>
      </c>
      <c r="H597" s="402"/>
    </row>
    <row r="598" spans="1:8" x14ac:dyDescent="0.2">
      <c r="A598" s="398">
        <v>484442635</v>
      </c>
      <c r="B598" s="141" t="s">
        <v>783</v>
      </c>
      <c r="C598" s="141" t="s">
        <v>217</v>
      </c>
      <c r="D598" s="399">
        <v>31857</v>
      </c>
      <c r="E598" s="130">
        <f t="shared" ca="1" si="9"/>
        <v>27</v>
      </c>
      <c r="F598" s="400"/>
      <c r="G598" s="401">
        <v>23020</v>
      </c>
      <c r="H598" s="402"/>
    </row>
    <row r="599" spans="1:8" x14ac:dyDescent="0.2">
      <c r="A599" s="398">
        <v>635240617</v>
      </c>
      <c r="B599" s="141" t="s">
        <v>798</v>
      </c>
      <c r="C599" s="141" t="s">
        <v>222</v>
      </c>
      <c r="D599" s="399">
        <v>35533</v>
      </c>
      <c r="E599" s="130">
        <f t="shared" ca="1" si="9"/>
        <v>17</v>
      </c>
      <c r="F599" s="400" t="s">
        <v>786</v>
      </c>
      <c r="G599" s="401">
        <v>47630</v>
      </c>
      <c r="H599" s="402"/>
    </row>
    <row r="600" spans="1:8" x14ac:dyDescent="0.2">
      <c r="A600" s="398">
        <v>682791418</v>
      </c>
      <c r="B600" s="141" t="s">
        <v>812</v>
      </c>
      <c r="C600" s="141" t="s">
        <v>222</v>
      </c>
      <c r="D600" s="399">
        <v>32403</v>
      </c>
      <c r="E600" s="130">
        <f t="shared" ca="1" si="9"/>
        <v>26</v>
      </c>
      <c r="F600" s="400" t="s">
        <v>794</v>
      </c>
      <c r="G600" s="401">
        <v>46220</v>
      </c>
      <c r="H600" s="402"/>
    </row>
    <row r="601" spans="1:8" x14ac:dyDescent="0.2">
      <c r="A601" s="398">
        <v>470719383</v>
      </c>
      <c r="B601" s="141" t="s">
        <v>788</v>
      </c>
      <c r="C601" s="141" t="s">
        <v>222</v>
      </c>
      <c r="D601" s="399">
        <v>34699</v>
      </c>
      <c r="E601" s="130">
        <f t="shared" ca="1" si="9"/>
        <v>20</v>
      </c>
      <c r="F601" s="400" t="s">
        <v>794</v>
      </c>
      <c r="G601" s="401">
        <v>75120</v>
      </c>
      <c r="H601" s="402"/>
    </row>
    <row r="602" spans="1:8" x14ac:dyDescent="0.2">
      <c r="A602" s="398">
        <v>929694686</v>
      </c>
      <c r="B602" s="141" t="s">
        <v>798</v>
      </c>
      <c r="C602" s="141" t="s">
        <v>222</v>
      </c>
      <c r="D602" s="403">
        <v>39226</v>
      </c>
      <c r="E602" s="130">
        <f t="shared" ca="1" si="9"/>
        <v>7</v>
      </c>
      <c r="F602" s="400" t="s">
        <v>786</v>
      </c>
      <c r="G602" s="401">
        <v>70730</v>
      </c>
      <c r="H602" s="402"/>
    </row>
    <row r="603" spans="1:8" x14ac:dyDescent="0.2">
      <c r="A603" s="398">
        <v>561737107</v>
      </c>
      <c r="B603" s="141" t="s">
        <v>788</v>
      </c>
      <c r="C603" s="141" t="s">
        <v>222</v>
      </c>
      <c r="D603" s="399">
        <v>33714</v>
      </c>
      <c r="E603" s="130">
        <f t="shared" ca="1" si="9"/>
        <v>22</v>
      </c>
      <c r="F603" s="400" t="s">
        <v>786</v>
      </c>
      <c r="G603" s="401">
        <v>73072</v>
      </c>
      <c r="H603" s="402"/>
    </row>
    <row r="604" spans="1:8" x14ac:dyDescent="0.2">
      <c r="A604" s="398">
        <v>718930584</v>
      </c>
      <c r="B604" s="141" t="s">
        <v>796</v>
      </c>
      <c r="C604" s="141" t="s">
        <v>234</v>
      </c>
      <c r="D604" s="399">
        <v>34886</v>
      </c>
      <c r="E604" s="130">
        <f t="shared" ca="1" si="9"/>
        <v>19</v>
      </c>
      <c r="F604" s="400" t="s">
        <v>794</v>
      </c>
      <c r="G604" s="401">
        <v>34980</v>
      </c>
      <c r="H604" s="402"/>
    </row>
    <row r="605" spans="1:8" x14ac:dyDescent="0.2">
      <c r="A605" s="398">
        <v>873100939</v>
      </c>
      <c r="B605" s="141" t="s">
        <v>797</v>
      </c>
      <c r="C605" s="141" t="s">
        <v>222</v>
      </c>
      <c r="D605" s="399">
        <v>38775</v>
      </c>
      <c r="E605" s="130">
        <f t="shared" ca="1" si="9"/>
        <v>9</v>
      </c>
      <c r="F605" s="400" t="s">
        <v>794</v>
      </c>
      <c r="G605" s="401">
        <v>41490</v>
      </c>
      <c r="H605" s="402"/>
    </row>
    <row r="606" spans="1:8" x14ac:dyDescent="0.2">
      <c r="A606" s="398">
        <v>488831244</v>
      </c>
      <c r="B606" s="141" t="s">
        <v>788</v>
      </c>
      <c r="C606" s="141" t="s">
        <v>234</v>
      </c>
      <c r="D606" s="399">
        <v>36310</v>
      </c>
      <c r="E606" s="130">
        <f t="shared" ca="1" si="9"/>
        <v>15</v>
      </c>
      <c r="F606" s="400" t="s">
        <v>794</v>
      </c>
      <c r="G606" s="401">
        <v>24460</v>
      </c>
      <c r="H606" s="402"/>
    </row>
    <row r="607" spans="1:8" x14ac:dyDescent="0.2">
      <c r="A607" s="398">
        <v>212136062</v>
      </c>
      <c r="B607" s="141" t="s">
        <v>805</v>
      </c>
      <c r="C607" s="141" t="s">
        <v>222</v>
      </c>
      <c r="D607" s="399">
        <v>34772</v>
      </c>
      <c r="E607" s="130">
        <f t="shared" ca="1" si="9"/>
        <v>19</v>
      </c>
      <c r="F607" s="400" t="s">
        <v>786</v>
      </c>
      <c r="G607" s="401">
        <v>82400</v>
      </c>
      <c r="H607" s="402"/>
    </row>
    <row r="608" spans="1:8" x14ac:dyDescent="0.2">
      <c r="A608" s="398">
        <v>750581894</v>
      </c>
      <c r="B608" s="141" t="s">
        <v>796</v>
      </c>
      <c r="C608" s="141" t="s">
        <v>217</v>
      </c>
      <c r="D608" s="399">
        <v>39040</v>
      </c>
      <c r="E608" s="130">
        <f t="shared" ca="1" si="9"/>
        <v>8</v>
      </c>
      <c r="F608" s="400"/>
      <c r="G608" s="401">
        <v>21580</v>
      </c>
      <c r="H608" s="402"/>
    </row>
    <row r="609" spans="1:8" x14ac:dyDescent="0.2">
      <c r="A609" s="398">
        <v>368385341</v>
      </c>
      <c r="B609" s="141" t="s">
        <v>796</v>
      </c>
      <c r="C609" s="141" t="s">
        <v>217</v>
      </c>
      <c r="D609" s="399">
        <v>35772</v>
      </c>
      <c r="E609" s="130">
        <f t="shared" ca="1" si="9"/>
        <v>17</v>
      </c>
      <c r="F609" s="400"/>
      <c r="G609" s="401">
        <v>46780</v>
      </c>
      <c r="H609" s="402"/>
    </row>
    <row r="610" spans="1:8" x14ac:dyDescent="0.2">
      <c r="A610" s="398">
        <v>383616821</v>
      </c>
      <c r="B610" s="141" t="s">
        <v>806</v>
      </c>
      <c r="C610" s="141" t="s">
        <v>222</v>
      </c>
      <c r="D610" s="399">
        <v>39074</v>
      </c>
      <c r="E610" s="130">
        <f t="shared" ca="1" si="9"/>
        <v>8</v>
      </c>
      <c r="F610" s="400" t="s">
        <v>794</v>
      </c>
      <c r="G610" s="401">
        <v>46680</v>
      </c>
      <c r="H610" s="402"/>
    </row>
    <row r="611" spans="1:8" x14ac:dyDescent="0.2">
      <c r="A611" s="398">
        <v>870601943</v>
      </c>
      <c r="B611" s="141" t="s">
        <v>805</v>
      </c>
      <c r="C611" s="141" t="s">
        <v>217</v>
      </c>
      <c r="D611" s="399">
        <v>33451</v>
      </c>
      <c r="E611" s="130">
        <f t="shared" ca="1" si="9"/>
        <v>23</v>
      </c>
      <c r="F611" s="400"/>
      <c r="G611" s="401">
        <v>45040</v>
      </c>
      <c r="H611" s="402"/>
    </row>
    <row r="612" spans="1:8" x14ac:dyDescent="0.2">
      <c r="A612" s="398">
        <v>852430023</v>
      </c>
      <c r="B612" s="141" t="s">
        <v>793</v>
      </c>
      <c r="C612" s="141" t="s">
        <v>234</v>
      </c>
      <c r="D612" s="399">
        <v>31802</v>
      </c>
      <c r="E612" s="130">
        <f t="shared" ca="1" si="9"/>
        <v>28</v>
      </c>
      <c r="F612" s="400" t="s">
        <v>135</v>
      </c>
      <c r="G612" s="401">
        <v>24815</v>
      </c>
      <c r="H612" s="402"/>
    </row>
    <row r="613" spans="1:8" x14ac:dyDescent="0.2">
      <c r="A613" s="398">
        <v>643272576</v>
      </c>
      <c r="B613" s="141" t="s">
        <v>799</v>
      </c>
      <c r="C613" s="141" t="s">
        <v>255</v>
      </c>
      <c r="D613" s="399">
        <v>31995</v>
      </c>
      <c r="E613" s="130">
        <f t="shared" ca="1" si="9"/>
        <v>27</v>
      </c>
      <c r="F613" s="400"/>
      <c r="G613" s="401">
        <v>36844</v>
      </c>
      <c r="H613" s="402"/>
    </row>
    <row r="614" spans="1:8" x14ac:dyDescent="0.2">
      <c r="A614" s="398">
        <v>724193735</v>
      </c>
      <c r="B614" s="141" t="s">
        <v>795</v>
      </c>
      <c r="C614" s="141" t="s">
        <v>222</v>
      </c>
      <c r="D614" s="399">
        <v>32310</v>
      </c>
      <c r="E614" s="130">
        <f t="shared" ca="1" si="9"/>
        <v>26</v>
      </c>
      <c r="F614" s="400" t="s">
        <v>786</v>
      </c>
      <c r="G614" s="401">
        <v>43190</v>
      </c>
      <c r="H614" s="402"/>
    </row>
    <row r="615" spans="1:8" x14ac:dyDescent="0.2">
      <c r="A615" s="398">
        <v>794814501</v>
      </c>
      <c r="B615" s="141" t="s">
        <v>798</v>
      </c>
      <c r="C615" s="141" t="s">
        <v>217</v>
      </c>
      <c r="D615" s="399">
        <v>38925</v>
      </c>
      <c r="E615" s="130">
        <f t="shared" ca="1" si="9"/>
        <v>8</v>
      </c>
      <c r="F615" s="400"/>
      <c r="G615" s="401">
        <v>80729</v>
      </c>
      <c r="H615" s="402"/>
    </row>
    <row r="616" spans="1:8" x14ac:dyDescent="0.2">
      <c r="A616" s="398">
        <v>369210573</v>
      </c>
      <c r="B616" s="141" t="s">
        <v>783</v>
      </c>
      <c r="C616" s="141" t="s">
        <v>234</v>
      </c>
      <c r="D616" s="399">
        <v>34907</v>
      </c>
      <c r="E616" s="130">
        <f t="shared" ca="1" si="9"/>
        <v>19</v>
      </c>
      <c r="F616" s="400" t="s">
        <v>786</v>
      </c>
      <c r="G616" s="401">
        <v>22475</v>
      </c>
      <c r="H616" s="402"/>
    </row>
    <row r="617" spans="1:8" x14ac:dyDescent="0.2">
      <c r="A617" s="398">
        <v>575648597</v>
      </c>
      <c r="B617" s="141" t="s">
        <v>805</v>
      </c>
      <c r="C617" s="141" t="s">
        <v>217</v>
      </c>
      <c r="D617" s="399">
        <v>36331</v>
      </c>
      <c r="E617" s="130">
        <f t="shared" ca="1" si="9"/>
        <v>15</v>
      </c>
      <c r="F617" s="400"/>
      <c r="G617" s="401">
        <v>31970</v>
      </c>
      <c r="H617" s="402"/>
    </row>
    <row r="618" spans="1:8" x14ac:dyDescent="0.2">
      <c r="A618" s="398">
        <v>972086665</v>
      </c>
      <c r="B618" s="141" t="s">
        <v>795</v>
      </c>
      <c r="C618" s="141" t="s">
        <v>222</v>
      </c>
      <c r="D618" s="399">
        <v>36917</v>
      </c>
      <c r="E618" s="130">
        <f t="shared" ca="1" si="9"/>
        <v>14</v>
      </c>
      <c r="F618" s="400" t="s">
        <v>786</v>
      </c>
      <c r="G618" s="401">
        <v>86200</v>
      </c>
      <c r="H618" s="402"/>
    </row>
    <row r="619" spans="1:8" x14ac:dyDescent="0.2">
      <c r="A619" s="398">
        <v>910964196</v>
      </c>
      <c r="B619" s="141" t="s">
        <v>788</v>
      </c>
      <c r="C619" s="141" t="s">
        <v>217</v>
      </c>
      <c r="D619" s="399">
        <v>32509</v>
      </c>
      <c r="E619" s="130">
        <f t="shared" ca="1" si="9"/>
        <v>26</v>
      </c>
      <c r="F619" s="400"/>
      <c r="G619" s="401">
        <v>49530</v>
      </c>
      <c r="H619" s="402"/>
    </row>
    <row r="620" spans="1:8" x14ac:dyDescent="0.2">
      <c r="A620" s="398">
        <v>334574480</v>
      </c>
      <c r="B620" s="141" t="s">
        <v>797</v>
      </c>
      <c r="C620" s="141" t="s">
        <v>222</v>
      </c>
      <c r="D620" s="399">
        <v>35196</v>
      </c>
      <c r="E620" s="130">
        <f t="shared" ca="1" si="9"/>
        <v>18</v>
      </c>
      <c r="F620" s="400" t="s">
        <v>786</v>
      </c>
      <c r="G620" s="401">
        <v>32100</v>
      </c>
      <c r="H620" s="402"/>
    </row>
    <row r="621" spans="1:8" x14ac:dyDescent="0.2">
      <c r="A621" s="398">
        <v>503349830</v>
      </c>
      <c r="B621" s="141" t="s">
        <v>805</v>
      </c>
      <c r="C621" s="141" t="s">
        <v>222</v>
      </c>
      <c r="D621" s="399">
        <v>32095</v>
      </c>
      <c r="E621" s="130">
        <f t="shared" ca="1" si="9"/>
        <v>27</v>
      </c>
      <c r="F621" s="400" t="s">
        <v>786</v>
      </c>
      <c r="G621" s="401">
        <v>32140</v>
      </c>
      <c r="H621" s="402"/>
    </row>
    <row r="622" spans="1:8" x14ac:dyDescent="0.2">
      <c r="A622" s="398">
        <v>687623890</v>
      </c>
      <c r="B622" s="141" t="s">
        <v>796</v>
      </c>
      <c r="C622" s="141" t="s">
        <v>255</v>
      </c>
      <c r="D622" s="399">
        <v>33724</v>
      </c>
      <c r="E622" s="130">
        <f t="shared" ca="1" si="9"/>
        <v>22</v>
      </c>
      <c r="F622" s="400"/>
      <c r="G622" s="401">
        <v>23692</v>
      </c>
      <c r="H622" s="402"/>
    </row>
    <row r="623" spans="1:8" x14ac:dyDescent="0.2">
      <c r="A623" s="398">
        <v>456809622</v>
      </c>
      <c r="B623" s="141" t="s">
        <v>783</v>
      </c>
      <c r="C623" s="141" t="s">
        <v>222</v>
      </c>
      <c r="D623" s="399">
        <v>31788</v>
      </c>
      <c r="E623" s="130">
        <f t="shared" ca="1" si="9"/>
        <v>28</v>
      </c>
      <c r="F623" s="400" t="s">
        <v>794</v>
      </c>
      <c r="G623" s="401">
        <v>48080</v>
      </c>
      <c r="H623" s="402"/>
    </row>
    <row r="624" spans="1:8" x14ac:dyDescent="0.2">
      <c r="A624" s="398">
        <v>641962645</v>
      </c>
      <c r="B624" s="141" t="s">
        <v>798</v>
      </c>
      <c r="C624" s="141" t="s">
        <v>217</v>
      </c>
      <c r="D624" s="399">
        <v>32825</v>
      </c>
      <c r="E624" s="130">
        <f t="shared" ca="1" si="9"/>
        <v>25</v>
      </c>
      <c r="F624" s="400"/>
      <c r="G624" s="401">
        <v>78590</v>
      </c>
      <c r="H624" s="402"/>
    </row>
    <row r="625" spans="1:8" x14ac:dyDescent="0.2">
      <c r="A625" s="398">
        <v>291715078</v>
      </c>
      <c r="B625" s="141" t="s">
        <v>788</v>
      </c>
      <c r="C625" s="141" t="s">
        <v>222</v>
      </c>
      <c r="D625" s="399">
        <v>32303</v>
      </c>
      <c r="E625" s="130">
        <f t="shared" ca="1" si="9"/>
        <v>26</v>
      </c>
      <c r="F625" s="400" t="s">
        <v>814</v>
      </c>
      <c r="G625" s="401">
        <v>56900</v>
      </c>
      <c r="H625" s="402"/>
    </row>
    <row r="626" spans="1:8" x14ac:dyDescent="0.2">
      <c r="A626" s="398">
        <v>160184934</v>
      </c>
      <c r="B626" s="141" t="s">
        <v>783</v>
      </c>
      <c r="C626" s="141" t="s">
        <v>234</v>
      </c>
      <c r="D626" s="399">
        <v>33483</v>
      </c>
      <c r="E626" s="130">
        <f t="shared" ca="1" si="9"/>
        <v>23</v>
      </c>
      <c r="F626" s="400" t="s">
        <v>786</v>
      </c>
      <c r="G626" s="401">
        <v>10700</v>
      </c>
      <c r="H626" s="402"/>
    </row>
    <row r="627" spans="1:8" x14ac:dyDescent="0.2">
      <c r="A627" s="398">
        <v>318068637</v>
      </c>
      <c r="B627" s="141" t="s">
        <v>788</v>
      </c>
      <c r="C627" s="141" t="s">
        <v>217</v>
      </c>
      <c r="D627" s="399">
        <v>38228</v>
      </c>
      <c r="E627" s="130">
        <f t="shared" ca="1" si="9"/>
        <v>10</v>
      </c>
      <c r="F627" s="400"/>
      <c r="G627" s="401">
        <v>62780</v>
      </c>
      <c r="H627" s="402"/>
    </row>
    <row r="628" spans="1:8" x14ac:dyDescent="0.2">
      <c r="A628" s="398">
        <v>405396173</v>
      </c>
      <c r="B628" s="141" t="s">
        <v>788</v>
      </c>
      <c r="C628" s="141" t="s">
        <v>222</v>
      </c>
      <c r="D628" s="399">
        <v>37423</v>
      </c>
      <c r="E628" s="130">
        <f t="shared" ca="1" si="9"/>
        <v>12</v>
      </c>
      <c r="F628" s="400" t="s">
        <v>28</v>
      </c>
      <c r="G628" s="401">
        <v>68710</v>
      </c>
      <c r="H628" s="402"/>
    </row>
    <row r="629" spans="1:8" x14ac:dyDescent="0.2">
      <c r="A629" s="398">
        <v>570756015</v>
      </c>
      <c r="B629" s="141" t="s">
        <v>783</v>
      </c>
      <c r="C629" s="141" t="s">
        <v>234</v>
      </c>
      <c r="D629" s="403">
        <v>39111</v>
      </c>
      <c r="E629" s="130">
        <f t="shared" ca="1" si="9"/>
        <v>8</v>
      </c>
      <c r="F629" s="400" t="s">
        <v>792</v>
      </c>
      <c r="G629" s="401">
        <v>49355</v>
      </c>
      <c r="H629" s="402"/>
    </row>
    <row r="630" spans="1:8" x14ac:dyDescent="0.2">
      <c r="A630" s="398">
        <v>261920277</v>
      </c>
      <c r="B630" s="141" t="s">
        <v>799</v>
      </c>
      <c r="C630" s="141" t="s">
        <v>222</v>
      </c>
      <c r="D630" s="399">
        <v>34546</v>
      </c>
      <c r="E630" s="130">
        <f t="shared" ca="1" si="9"/>
        <v>20</v>
      </c>
      <c r="F630" s="400" t="s">
        <v>28</v>
      </c>
      <c r="G630" s="401">
        <v>86830</v>
      </c>
      <c r="H630" s="402"/>
    </row>
    <row r="631" spans="1:8" x14ac:dyDescent="0.2">
      <c r="A631" s="398">
        <v>143534593</v>
      </c>
      <c r="B631" s="141" t="s">
        <v>788</v>
      </c>
      <c r="C631" s="141" t="s">
        <v>217</v>
      </c>
      <c r="D631" s="399">
        <v>36510</v>
      </c>
      <c r="E631" s="130">
        <f t="shared" ca="1" si="9"/>
        <v>15</v>
      </c>
      <c r="F631" s="400"/>
      <c r="G631" s="401">
        <v>75420</v>
      </c>
      <c r="H631" s="402"/>
    </row>
    <row r="632" spans="1:8" x14ac:dyDescent="0.2">
      <c r="A632" s="398">
        <v>495372474</v>
      </c>
      <c r="B632" s="141" t="s">
        <v>806</v>
      </c>
      <c r="C632" s="141" t="s">
        <v>234</v>
      </c>
      <c r="D632" s="399">
        <v>35247</v>
      </c>
      <c r="E632" s="130">
        <f t="shared" ca="1" si="9"/>
        <v>18</v>
      </c>
      <c r="F632" s="400" t="s">
        <v>794</v>
      </c>
      <c r="G632" s="401">
        <v>31250</v>
      </c>
      <c r="H632" s="402"/>
    </row>
    <row r="633" spans="1:8" x14ac:dyDescent="0.2">
      <c r="A633" s="398">
        <v>907491320</v>
      </c>
      <c r="B633" s="141" t="s">
        <v>801</v>
      </c>
      <c r="C633" s="141" t="s">
        <v>234</v>
      </c>
      <c r="D633" s="399">
        <v>35047</v>
      </c>
      <c r="E633" s="130">
        <f t="shared" ca="1" si="9"/>
        <v>19</v>
      </c>
      <c r="F633" s="400" t="s">
        <v>28</v>
      </c>
      <c r="G633" s="401">
        <v>42905</v>
      </c>
      <c r="H633" s="402"/>
    </row>
    <row r="634" spans="1:8" x14ac:dyDescent="0.2">
      <c r="A634" s="398">
        <v>384454025</v>
      </c>
      <c r="B634" s="141" t="s">
        <v>788</v>
      </c>
      <c r="C634" s="141" t="s">
        <v>217</v>
      </c>
      <c r="D634" s="399">
        <v>35145</v>
      </c>
      <c r="E634" s="130">
        <f t="shared" ca="1" si="9"/>
        <v>18</v>
      </c>
      <c r="F634" s="400"/>
      <c r="G634" s="401">
        <v>23810</v>
      </c>
      <c r="H634" s="402"/>
    </row>
    <row r="635" spans="1:8" x14ac:dyDescent="0.2">
      <c r="A635" s="398">
        <v>279591317</v>
      </c>
      <c r="B635" s="141" t="s">
        <v>805</v>
      </c>
      <c r="C635" s="141" t="s">
        <v>255</v>
      </c>
      <c r="D635" s="399">
        <v>34953</v>
      </c>
      <c r="E635" s="130">
        <f t="shared" ca="1" si="9"/>
        <v>19</v>
      </c>
      <c r="F635" s="400"/>
      <c r="G635" s="401">
        <v>38768</v>
      </c>
      <c r="H635" s="402"/>
    </row>
    <row r="636" spans="1:8" x14ac:dyDescent="0.2">
      <c r="A636" s="398">
        <v>460412180</v>
      </c>
      <c r="B636" s="141" t="s">
        <v>807</v>
      </c>
      <c r="C636" s="141" t="s">
        <v>222</v>
      </c>
      <c r="D636" s="399">
        <v>38796</v>
      </c>
      <c r="E636" s="130">
        <f t="shared" ca="1" si="9"/>
        <v>8</v>
      </c>
      <c r="F636" s="400" t="s">
        <v>792</v>
      </c>
      <c r="G636" s="401">
        <v>51180</v>
      </c>
      <c r="H636" s="402"/>
    </row>
    <row r="637" spans="1:8" x14ac:dyDescent="0.2">
      <c r="A637" s="398">
        <v>292693795</v>
      </c>
      <c r="B637" s="141" t="s">
        <v>793</v>
      </c>
      <c r="C637" s="141" t="s">
        <v>222</v>
      </c>
      <c r="D637" s="399">
        <v>31970</v>
      </c>
      <c r="E637" s="130">
        <f t="shared" ca="1" si="9"/>
        <v>27</v>
      </c>
      <c r="F637" s="400" t="s">
        <v>794</v>
      </c>
      <c r="G637" s="401">
        <v>87950</v>
      </c>
      <c r="H637" s="402"/>
    </row>
    <row r="638" spans="1:8" x14ac:dyDescent="0.2">
      <c r="A638" s="398">
        <v>202815919</v>
      </c>
      <c r="B638" s="141" t="s">
        <v>810</v>
      </c>
      <c r="C638" s="141" t="s">
        <v>217</v>
      </c>
      <c r="D638" s="399">
        <v>32766</v>
      </c>
      <c r="E638" s="130">
        <f t="shared" ca="1" si="9"/>
        <v>25</v>
      </c>
      <c r="F638" s="400"/>
      <c r="G638" s="401">
        <v>66580</v>
      </c>
      <c r="H638" s="402"/>
    </row>
    <row r="639" spans="1:8" x14ac:dyDescent="0.2">
      <c r="A639" s="398">
        <v>676030562</v>
      </c>
      <c r="B639" s="141" t="s">
        <v>788</v>
      </c>
      <c r="C639" s="141" t="s">
        <v>222</v>
      </c>
      <c r="D639" s="399">
        <v>34385</v>
      </c>
      <c r="E639" s="130">
        <f t="shared" ca="1" si="9"/>
        <v>21</v>
      </c>
      <c r="F639" s="400" t="s">
        <v>794</v>
      </c>
      <c r="G639" s="401">
        <v>60100</v>
      </c>
      <c r="H639" s="402"/>
    </row>
    <row r="640" spans="1:8" x14ac:dyDescent="0.2">
      <c r="A640" s="398">
        <v>358017400</v>
      </c>
      <c r="B640" s="141" t="s">
        <v>783</v>
      </c>
      <c r="C640" s="141" t="s">
        <v>255</v>
      </c>
      <c r="D640" s="399">
        <v>35070</v>
      </c>
      <c r="E640" s="130">
        <f t="shared" ca="1" si="9"/>
        <v>19</v>
      </c>
      <c r="F640" s="400"/>
      <c r="G640" s="401">
        <v>36052</v>
      </c>
      <c r="H640" s="402"/>
    </row>
    <row r="641" spans="1:8" x14ac:dyDescent="0.2">
      <c r="A641" s="398">
        <v>249416723</v>
      </c>
      <c r="B641" s="141" t="s">
        <v>798</v>
      </c>
      <c r="C641" s="141" t="s">
        <v>222</v>
      </c>
      <c r="D641" s="399">
        <v>34715</v>
      </c>
      <c r="E641" s="130">
        <f t="shared" ca="1" si="9"/>
        <v>20</v>
      </c>
      <c r="F641" s="400" t="s">
        <v>792</v>
      </c>
      <c r="G641" s="401">
        <v>64470</v>
      </c>
      <c r="H641" s="402"/>
    </row>
    <row r="642" spans="1:8" x14ac:dyDescent="0.2">
      <c r="A642" s="398">
        <v>247406371</v>
      </c>
      <c r="B642" s="141" t="s">
        <v>799</v>
      </c>
      <c r="C642" s="141" t="s">
        <v>234</v>
      </c>
      <c r="D642" s="399">
        <v>39041</v>
      </c>
      <c r="E642" s="130">
        <f t="shared" ref="E642:E687" ca="1" si="10">DATEDIF(D642,TODAY(),"Y")</f>
        <v>8</v>
      </c>
      <c r="F642" s="400" t="s">
        <v>786</v>
      </c>
      <c r="G642" s="401">
        <v>20040</v>
      </c>
      <c r="H642" s="402"/>
    </row>
    <row r="643" spans="1:8" x14ac:dyDescent="0.2">
      <c r="A643" s="398">
        <v>618775364</v>
      </c>
      <c r="B643" s="141" t="s">
        <v>783</v>
      </c>
      <c r="C643" s="141" t="s">
        <v>234</v>
      </c>
      <c r="D643" s="403">
        <v>38944</v>
      </c>
      <c r="E643" s="130">
        <f t="shared" ca="1" si="10"/>
        <v>8</v>
      </c>
      <c r="F643" s="400" t="s">
        <v>786</v>
      </c>
      <c r="G643" s="401">
        <v>48700</v>
      </c>
      <c r="H643" s="402"/>
    </row>
    <row r="644" spans="1:8" x14ac:dyDescent="0.2">
      <c r="A644" s="398">
        <v>721169660</v>
      </c>
      <c r="B644" s="141" t="s">
        <v>797</v>
      </c>
      <c r="C644" s="141" t="s">
        <v>222</v>
      </c>
      <c r="D644" s="399">
        <v>38964</v>
      </c>
      <c r="E644" s="130">
        <f t="shared" ca="1" si="10"/>
        <v>8</v>
      </c>
      <c r="F644" s="400" t="s">
        <v>792</v>
      </c>
      <c r="G644" s="401">
        <v>38730</v>
      </c>
      <c r="H644" s="402"/>
    </row>
    <row r="645" spans="1:8" x14ac:dyDescent="0.2">
      <c r="A645" s="398">
        <v>267218084</v>
      </c>
      <c r="B645" s="141" t="s">
        <v>797</v>
      </c>
      <c r="C645" s="141" t="s">
        <v>217</v>
      </c>
      <c r="D645" s="399">
        <v>34630</v>
      </c>
      <c r="E645" s="130">
        <f t="shared" ca="1" si="10"/>
        <v>20</v>
      </c>
      <c r="F645" s="400"/>
      <c r="G645" s="401">
        <v>88000</v>
      </c>
      <c r="H645" s="402"/>
    </row>
    <row r="646" spans="1:8" x14ac:dyDescent="0.2">
      <c r="A646" s="398">
        <v>575270646</v>
      </c>
      <c r="B646" s="141" t="s">
        <v>788</v>
      </c>
      <c r="C646" s="141" t="s">
        <v>222</v>
      </c>
      <c r="D646" s="399">
        <v>38038</v>
      </c>
      <c r="E646" s="130">
        <f t="shared" ca="1" si="10"/>
        <v>11</v>
      </c>
      <c r="F646" s="400" t="s">
        <v>794</v>
      </c>
      <c r="G646" s="401">
        <v>46220</v>
      </c>
      <c r="H646" s="402"/>
    </row>
    <row r="647" spans="1:8" x14ac:dyDescent="0.2">
      <c r="A647" s="398">
        <v>561968668</v>
      </c>
      <c r="B647" s="141" t="s">
        <v>788</v>
      </c>
      <c r="C647" s="141" t="s">
        <v>222</v>
      </c>
      <c r="D647" s="399">
        <v>37499</v>
      </c>
      <c r="E647" s="130">
        <f t="shared" ca="1" si="10"/>
        <v>12</v>
      </c>
      <c r="F647" s="400" t="s">
        <v>792</v>
      </c>
      <c r="G647" s="401">
        <v>76584</v>
      </c>
      <c r="H647" s="402"/>
    </row>
    <row r="648" spans="1:8" x14ac:dyDescent="0.2">
      <c r="A648" s="398">
        <v>649234799</v>
      </c>
      <c r="B648" s="141" t="s">
        <v>799</v>
      </c>
      <c r="C648" s="141" t="s">
        <v>222</v>
      </c>
      <c r="D648" s="399">
        <v>38899</v>
      </c>
      <c r="E648" s="130">
        <f t="shared" ca="1" si="10"/>
        <v>8</v>
      </c>
      <c r="F648" s="400" t="s">
        <v>786</v>
      </c>
      <c r="G648" s="401">
        <v>45260</v>
      </c>
      <c r="H648" s="402"/>
    </row>
    <row r="649" spans="1:8" x14ac:dyDescent="0.2">
      <c r="A649" s="398">
        <v>243062914</v>
      </c>
      <c r="B649" s="141" t="s">
        <v>788</v>
      </c>
      <c r="C649" s="141" t="s">
        <v>222</v>
      </c>
      <c r="D649" s="399">
        <v>33889</v>
      </c>
      <c r="E649" s="130">
        <f t="shared" ca="1" si="10"/>
        <v>22</v>
      </c>
      <c r="F649" s="400" t="s">
        <v>794</v>
      </c>
      <c r="G649" s="401">
        <v>73450</v>
      </c>
      <c r="H649" s="402"/>
    </row>
    <row r="650" spans="1:8" x14ac:dyDescent="0.2">
      <c r="A650" s="398">
        <v>129397083</v>
      </c>
      <c r="B650" s="141" t="s">
        <v>797</v>
      </c>
      <c r="C650" s="141" t="s">
        <v>222</v>
      </c>
      <c r="D650" s="399">
        <v>39286</v>
      </c>
      <c r="E650" s="130">
        <f t="shared" ca="1" si="10"/>
        <v>7</v>
      </c>
      <c r="F650" s="400" t="s">
        <v>135</v>
      </c>
      <c r="G650" s="401">
        <v>68910</v>
      </c>
      <c r="H650" s="402"/>
    </row>
    <row r="651" spans="1:8" x14ac:dyDescent="0.2">
      <c r="A651" s="398">
        <v>594680949</v>
      </c>
      <c r="B651" s="141" t="s">
        <v>788</v>
      </c>
      <c r="C651" s="141" t="s">
        <v>234</v>
      </c>
      <c r="D651" s="399">
        <v>35112</v>
      </c>
      <c r="E651" s="130">
        <f t="shared" ca="1" si="10"/>
        <v>19</v>
      </c>
      <c r="F651" s="400" t="s">
        <v>786</v>
      </c>
      <c r="G651" s="401">
        <v>17270</v>
      </c>
      <c r="H651" s="402"/>
    </row>
    <row r="652" spans="1:8" x14ac:dyDescent="0.2">
      <c r="A652" s="398">
        <v>533976888</v>
      </c>
      <c r="B652" s="141" t="s">
        <v>807</v>
      </c>
      <c r="C652" s="141" t="s">
        <v>222</v>
      </c>
      <c r="D652" s="399">
        <v>34904</v>
      </c>
      <c r="E652" s="130">
        <f t="shared" ca="1" si="10"/>
        <v>19</v>
      </c>
      <c r="F652" s="400" t="s">
        <v>28</v>
      </c>
      <c r="G652" s="401">
        <v>47850</v>
      </c>
      <c r="H652" s="402"/>
    </row>
    <row r="653" spans="1:8" x14ac:dyDescent="0.2">
      <c r="A653" s="398">
        <v>174159111</v>
      </c>
      <c r="B653" s="141" t="s">
        <v>783</v>
      </c>
      <c r="C653" s="141" t="s">
        <v>222</v>
      </c>
      <c r="D653" s="399">
        <v>33976</v>
      </c>
      <c r="E653" s="130">
        <f t="shared" ca="1" si="10"/>
        <v>22</v>
      </c>
      <c r="F653" s="400" t="s">
        <v>792</v>
      </c>
      <c r="G653" s="401">
        <v>72700</v>
      </c>
      <c r="H653" s="402"/>
    </row>
    <row r="654" spans="1:8" x14ac:dyDescent="0.2">
      <c r="A654" s="398">
        <v>337370590</v>
      </c>
      <c r="B654" s="141" t="s">
        <v>788</v>
      </c>
      <c r="C654" s="141" t="s">
        <v>217</v>
      </c>
      <c r="D654" s="399">
        <v>36734</v>
      </c>
      <c r="E654" s="130">
        <f t="shared" ca="1" si="10"/>
        <v>14</v>
      </c>
      <c r="F654" s="400"/>
      <c r="G654" s="401">
        <v>57410</v>
      </c>
      <c r="H654" s="402"/>
    </row>
    <row r="655" spans="1:8" x14ac:dyDescent="0.2">
      <c r="A655" s="398">
        <v>771110153</v>
      </c>
      <c r="B655" s="141" t="s">
        <v>798</v>
      </c>
      <c r="C655" s="141" t="s">
        <v>222</v>
      </c>
      <c r="D655" s="399">
        <v>37973</v>
      </c>
      <c r="E655" s="130">
        <f t="shared" ca="1" si="10"/>
        <v>11</v>
      </c>
      <c r="F655" s="400" t="s">
        <v>794</v>
      </c>
      <c r="G655" s="401">
        <v>24980</v>
      </c>
      <c r="H655" s="402"/>
    </row>
    <row r="656" spans="1:8" x14ac:dyDescent="0.2">
      <c r="A656" s="398">
        <v>918436287</v>
      </c>
      <c r="B656" s="141" t="s">
        <v>798</v>
      </c>
      <c r="C656" s="141" t="s">
        <v>217</v>
      </c>
      <c r="D656" s="399">
        <v>31883</v>
      </c>
      <c r="E656" s="130">
        <f t="shared" ca="1" si="10"/>
        <v>27</v>
      </c>
      <c r="F656" s="400"/>
      <c r="G656" s="401">
        <v>63610</v>
      </c>
      <c r="H656" s="402"/>
    </row>
    <row r="657" spans="1:8" x14ac:dyDescent="0.2">
      <c r="A657" s="398">
        <v>164904130</v>
      </c>
      <c r="B657" s="141" t="s">
        <v>797</v>
      </c>
      <c r="C657" s="141" t="s">
        <v>217</v>
      </c>
      <c r="D657" s="399">
        <v>34259</v>
      </c>
      <c r="E657" s="130">
        <f t="shared" ca="1" si="10"/>
        <v>21</v>
      </c>
      <c r="F657" s="400"/>
      <c r="G657" s="401">
        <v>84200</v>
      </c>
      <c r="H657" s="402"/>
    </row>
    <row r="658" spans="1:8" x14ac:dyDescent="0.2">
      <c r="A658" s="398">
        <v>422929693</v>
      </c>
      <c r="B658" s="141" t="s">
        <v>799</v>
      </c>
      <c r="C658" s="141" t="s">
        <v>222</v>
      </c>
      <c r="D658" s="399">
        <v>35352</v>
      </c>
      <c r="E658" s="130">
        <f t="shared" ca="1" si="10"/>
        <v>18</v>
      </c>
      <c r="F658" s="400" t="s">
        <v>786</v>
      </c>
      <c r="G658" s="401">
        <v>52490</v>
      </c>
      <c r="H658" s="402"/>
    </row>
    <row r="659" spans="1:8" x14ac:dyDescent="0.2">
      <c r="A659" s="398">
        <v>525507320</v>
      </c>
      <c r="B659" s="141" t="s">
        <v>805</v>
      </c>
      <c r="C659" s="141" t="s">
        <v>222</v>
      </c>
      <c r="D659" s="399">
        <v>35104</v>
      </c>
      <c r="E659" s="130">
        <f t="shared" ca="1" si="10"/>
        <v>19</v>
      </c>
      <c r="F659" s="400" t="s">
        <v>28</v>
      </c>
      <c r="G659" s="401">
        <v>39680</v>
      </c>
      <c r="H659" s="402"/>
    </row>
    <row r="660" spans="1:8" x14ac:dyDescent="0.2">
      <c r="A660" s="398">
        <v>534034571</v>
      </c>
      <c r="B660" s="141" t="s">
        <v>812</v>
      </c>
      <c r="C660" s="141" t="s">
        <v>234</v>
      </c>
      <c r="D660" s="399">
        <v>38107</v>
      </c>
      <c r="E660" s="130">
        <f t="shared" ca="1" si="10"/>
        <v>10</v>
      </c>
      <c r="F660" s="400" t="s">
        <v>135</v>
      </c>
      <c r="G660" s="401">
        <v>46095</v>
      </c>
      <c r="H660" s="402"/>
    </row>
    <row r="661" spans="1:8" x14ac:dyDescent="0.2">
      <c r="A661" s="398">
        <v>502580266</v>
      </c>
      <c r="B661" s="141" t="s">
        <v>798</v>
      </c>
      <c r="C661" s="141" t="s">
        <v>255</v>
      </c>
      <c r="D661" s="399">
        <v>37336</v>
      </c>
      <c r="E661" s="130">
        <f t="shared" ca="1" si="10"/>
        <v>12</v>
      </c>
      <c r="F661" s="400"/>
      <c r="G661" s="401">
        <v>37344</v>
      </c>
      <c r="H661" s="402"/>
    </row>
    <row r="662" spans="1:8" x14ac:dyDescent="0.2">
      <c r="A662" s="398">
        <v>161439267</v>
      </c>
      <c r="B662" s="141" t="s">
        <v>783</v>
      </c>
      <c r="C662" s="141" t="s">
        <v>222</v>
      </c>
      <c r="D662" s="399">
        <v>38052</v>
      </c>
      <c r="E662" s="130">
        <f t="shared" ca="1" si="10"/>
        <v>10</v>
      </c>
      <c r="F662" s="400" t="s">
        <v>792</v>
      </c>
      <c r="G662" s="401">
        <v>42020</v>
      </c>
      <c r="H662" s="402"/>
    </row>
    <row r="663" spans="1:8" x14ac:dyDescent="0.2">
      <c r="A663" s="398">
        <v>693965055</v>
      </c>
      <c r="B663" s="141" t="s">
        <v>796</v>
      </c>
      <c r="C663" s="141" t="s">
        <v>222</v>
      </c>
      <c r="D663" s="399">
        <v>32401</v>
      </c>
      <c r="E663" s="130">
        <f t="shared" ca="1" si="10"/>
        <v>26</v>
      </c>
      <c r="F663" s="400" t="s">
        <v>794</v>
      </c>
      <c r="G663" s="401">
        <v>68470</v>
      </c>
      <c r="H663" s="402"/>
    </row>
    <row r="664" spans="1:8" x14ac:dyDescent="0.2">
      <c r="A664" s="398">
        <v>656572514</v>
      </c>
      <c r="B664" s="141" t="s">
        <v>798</v>
      </c>
      <c r="C664" s="141" t="s">
        <v>217</v>
      </c>
      <c r="D664" s="399">
        <v>32664</v>
      </c>
      <c r="E664" s="130">
        <f t="shared" ca="1" si="10"/>
        <v>25</v>
      </c>
      <c r="F664" s="400"/>
      <c r="G664" s="401">
        <v>70150</v>
      </c>
      <c r="H664" s="402"/>
    </row>
    <row r="665" spans="1:8" x14ac:dyDescent="0.2">
      <c r="A665" s="398">
        <v>916944119</v>
      </c>
      <c r="B665" s="141" t="s">
        <v>798</v>
      </c>
      <c r="C665" s="141" t="s">
        <v>217</v>
      </c>
      <c r="D665" s="399">
        <v>35789</v>
      </c>
      <c r="E665" s="130">
        <f t="shared" ca="1" si="10"/>
        <v>17</v>
      </c>
      <c r="F665" s="400"/>
      <c r="G665" s="401">
        <v>28270</v>
      </c>
      <c r="H665" s="402"/>
    </row>
    <row r="666" spans="1:8" x14ac:dyDescent="0.2">
      <c r="A666" s="398">
        <v>788832967</v>
      </c>
      <c r="B666" s="141" t="s">
        <v>804</v>
      </c>
      <c r="C666" s="141" t="s">
        <v>255</v>
      </c>
      <c r="D666" s="399">
        <v>34071</v>
      </c>
      <c r="E666" s="130">
        <f t="shared" ca="1" si="10"/>
        <v>21</v>
      </c>
      <c r="F666" s="400"/>
      <c r="G666" s="401">
        <v>35312</v>
      </c>
      <c r="H666" s="402"/>
    </row>
    <row r="667" spans="1:8" x14ac:dyDescent="0.2">
      <c r="A667" s="398">
        <v>853268713</v>
      </c>
      <c r="B667" s="141" t="s">
        <v>788</v>
      </c>
      <c r="C667" s="141" t="s">
        <v>222</v>
      </c>
      <c r="D667" s="399">
        <v>34279</v>
      </c>
      <c r="E667" s="130">
        <f t="shared" ca="1" si="10"/>
        <v>21</v>
      </c>
      <c r="F667" s="400" t="s">
        <v>794</v>
      </c>
      <c r="G667" s="401">
        <v>60280</v>
      </c>
      <c r="H667" s="402"/>
    </row>
    <row r="668" spans="1:8" x14ac:dyDescent="0.2">
      <c r="A668" s="398">
        <v>247422007</v>
      </c>
      <c r="B668" s="141" t="s">
        <v>798</v>
      </c>
      <c r="C668" s="141" t="s">
        <v>217</v>
      </c>
      <c r="D668" s="399">
        <v>34883</v>
      </c>
      <c r="E668" s="130">
        <f t="shared" ca="1" si="10"/>
        <v>19</v>
      </c>
      <c r="F668" s="400"/>
      <c r="G668" s="401">
        <v>58250</v>
      </c>
      <c r="H668" s="402"/>
    </row>
    <row r="669" spans="1:8" x14ac:dyDescent="0.2">
      <c r="A669" s="398">
        <v>693055639</v>
      </c>
      <c r="B669" s="141" t="s">
        <v>796</v>
      </c>
      <c r="C669" s="141" t="s">
        <v>222</v>
      </c>
      <c r="D669" s="399">
        <v>31912</v>
      </c>
      <c r="E669" s="130">
        <f t="shared" ca="1" si="10"/>
        <v>27</v>
      </c>
      <c r="F669" s="400" t="s">
        <v>794</v>
      </c>
      <c r="G669" s="401">
        <v>53900</v>
      </c>
      <c r="H669" s="402"/>
    </row>
    <row r="670" spans="1:8" x14ac:dyDescent="0.2">
      <c r="A670" s="398">
        <v>269873478</v>
      </c>
      <c r="B670" s="141" t="s">
        <v>796</v>
      </c>
      <c r="C670" s="141" t="s">
        <v>222</v>
      </c>
      <c r="D670" s="399">
        <v>34405</v>
      </c>
      <c r="E670" s="130">
        <f t="shared" ca="1" si="10"/>
        <v>20</v>
      </c>
      <c r="F670" s="400" t="s">
        <v>786</v>
      </c>
      <c r="G670" s="401">
        <v>32120</v>
      </c>
      <c r="H670" s="402"/>
    </row>
    <row r="671" spans="1:8" x14ac:dyDescent="0.2">
      <c r="A671" s="398">
        <v>304068732</v>
      </c>
      <c r="B671" s="141" t="s">
        <v>805</v>
      </c>
      <c r="C671" s="141" t="s">
        <v>234</v>
      </c>
      <c r="D671" s="399">
        <v>32399</v>
      </c>
      <c r="E671" s="130">
        <f t="shared" ca="1" si="10"/>
        <v>26</v>
      </c>
      <c r="F671" s="400" t="s">
        <v>794</v>
      </c>
      <c r="G671" s="401">
        <v>34110</v>
      </c>
      <c r="H671" s="402"/>
    </row>
    <row r="672" spans="1:8" x14ac:dyDescent="0.2">
      <c r="A672" s="398">
        <v>867100310</v>
      </c>
      <c r="B672" s="141" t="s">
        <v>783</v>
      </c>
      <c r="C672" s="141" t="s">
        <v>222</v>
      </c>
      <c r="D672" s="399">
        <v>35083</v>
      </c>
      <c r="E672" s="130">
        <f t="shared" ca="1" si="10"/>
        <v>19</v>
      </c>
      <c r="F672" s="400" t="s">
        <v>786</v>
      </c>
      <c r="G672" s="401">
        <v>65910</v>
      </c>
      <c r="H672" s="402"/>
    </row>
    <row r="673" spans="1:8" x14ac:dyDescent="0.2">
      <c r="A673" s="398">
        <v>214234804</v>
      </c>
      <c r="B673" s="141" t="s">
        <v>811</v>
      </c>
      <c r="C673" s="141" t="s">
        <v>222</v>
      </c>
      <c r="D673" s="399">
        <v>36626</v>
      </c>
      <c r="E673" s="130">
        <f t="shared" ca="1" si="10"/>
        <v>14</v>
      </c>
      <c r="F673" s="400" t="s">
        <v>786</v>
      </c>
      <c r="G673" s="401">
        <v>53870</v>
      </c>
      <c r="H673" s="402"/>
    </row>
    <row r="674" spans="1:8" x14ac:dyDescent="0.2">
      <c r="A674" s="398">
        <v>257249459</v>
      </c>
      <c r="B674" s="141" t="s">
        <v>788</v>
      </c>
      <c r="C674" s="141" t="s">
        <v>217</v>
      </c>
      <c r="D674" s="399">
        <v>35327</v>
      </c>
      <c r="E674" s="130">
        <f t="shared" ca="1" si="10"/>
        <v>18</v>
      </c>
      <c r="F674" s="400"/>
      <c r="G674" s="401">
        <v>57600</v>
      </c>
      <c r="H674" s="402"/>
    </row>
    <row r="675" spans="1:8" x14ac:dyDescent="0.2">
      <c r="A675" s="398">
        <v>159415552</v>
      </c>
      <c r="B675" s="141" t="s">
        <v>799</v>
      </c>
      <c r="C675" s="141" t="s">
        <v>222</v>
      </c>
      <c r="D675" s="399">
        <v>32455</v>
      </c>
      <c r="E675" s="130">
        <f t="shared" ca="1" si="10"/>
        <v>26</v>
      </c>
      <c r="F675" s="400" t="s">
        <v>792</v>
      </c>
      <c r="G675" s="401">
        <v>73930</v>
      </c>
      <c r="H675" s="402"/>
    </row>
    <row r="676" spans="1:8" x14ac:dyDescent="0.2">
      <c r="A676" s="398">
        <v>212558012</v>
      </c>
      <c r="B676" s="141" t="s">
        <v>798</v>
      </c>
      <c r="C676" s="141" t="s">
        <v>222</v>
      </c>
      <c r="D676" s="399">
        <v>35657</v>
      </c>
      <c r="E676" s="130">
        <f t="shared" ca="1" si="10"/>
        <v>17</v>
      </c>
      <c r="F676" s="400" t="s">
        <v>794</v>
      </c>
      <c r="G676" s="401">
        <v>63060</v>
      </c>
      <c r="H676" s="402"/>
    </row>
    <row r="677" spans="1:8" x14ac:dyDescent="0.2">
      <c r="A677" s="398">
        <v>244171882</v>
      </c>
      <c r="B677" s="141" t="s">
        <v>808</v>
      </c>
      <c r="C677" s="141" t="s">
        <v>234</v>
      </c>
      <c r="D677" s="399">
        <v>33091</v>
      </c>
      <c r="E677" s="130">
        <f t="shared" ca="1" si="10"/>
        <v>24</v>
      </c>
      <c r="F677" s="400" t="s">
        <v>135</v>
      </c>
      <c r="G677" s="401">
        <v>89780</v>
      </c>
      <c r="H677" s="402"/>
    </row>
    <row r="678" spans="1:8" x14ac:dyDescent="0.2">
      <c r="A678" s="398">
        <v>393290045</v>
      </c>
      <c r="B678" s="141" t="s">
        <v>799</v>
      </c>
      <c r="C678" s="141" t="s">
        <v>234</v>
      </c>
      <c r="D678" s="399">
        <v>35856</v>
      </c>
      <c r="E678" s="130">
        <f t="shared" ca="1" si="10"/>
        <v>16</v>
      </c>
      <c r="F678" s="400" t="s">
        <v>792</v>
      </c>
      <c r="G678" s="401">
        <v>47295</v>
      </c>
      <c r="H678" s="402"/>
    </row>
    <row r="679" spans="1:8" x14ac:dyDescent="0.2">
      <c r="A679" s="398">
        <v>931977751</v>
      </c>
      <c r="B679" s="141" t="s">
        <v>795</v>
      </c>
      <c r="C679" s="141" t="s">
        <v>222</v>
      </c>
      <c r="D679" s="399">
        <v>33591</v>
      </c>
      <c r="E679" s="130">
        <f t="shared" ca="1" si="10"/>
        <v>23</v>
      </c>
      <c r="F679" s="400" t="s">
        <v>794</v>
      </c>
      <c r="G679" s="401">
        <v>25830</v>
      </c>
      <c r="H679" s="402"/>
    </row>
    <row r="680" spans="1:8" x14ac:dyDescent="0.2">
      <c r="A680" s="398">
        <v>763518183</v>
      </c>
      <c r="B680" s="141" t="s">
        <v>793</v>
      </c>
      <c r="C680" s="141" t="s">
        <v>222</v>
      </c>
      <c r="D680" s="399">
        <v>32130</v>
      </c>
      <c r="E680" s="130">
        <f t="shared" ca="1" si="10"/>
        <v>27</v>
      </c>
      <c r="F680" s="400" t="s">
        <v>794</v>
      </c>
      <c r="G680" s="401">
        <v>69400</v>
      </c>
      <c r="H680" s="402"/>
    </row>
    <row r="681" spans="1:8" x14ac:dyDescent="0.2">
      <c r="A681" s="398">
        <v>721173550</v>
      </c>
      <c r="B681" s="141" t="s">
        <v>797</v>
      </c>
      <c r="C681" s="141" t="s">
        <v>222</v>
      </c>
      <c r="D681" s="399">
        <v>32476</v>
      </c>
      <c r="E681" s="130">
        <f t="shared" ca="1" si="10"/>
        <v>26</v>
      </c>
      <c r="F681" s="400" t="s">
        <v>794</v>
      </c>
      <c r="G681" s="401">
        <v>71150</v>
      </c>
      <c r="H681" s="402"/>
    </row>
    <row r="682" spans="1:8" s="404" customFormat="1" x14ac:dyDescent="0.2">
      <c r="A682" s="398">
        <v>784064156</v>
      </c>
      <c r="B682" s="141" t="s">
        <v>796</v>
      </c>
      <c r="C682" s="141" t="s">
        <v>222</v>
      </c>
      <c r="D682" s="399">
        <v>32294</v>
      </c>
      <c r="E682" s="130">
        <f t="shared" ca="1" si="10"/>
        <v>26</v>
      </c>
      <c r="F682" s="400" t="s">
        <v>794</v>
      </c>
      <c r="G682" s="401">
        <v>54830</v>
      </c>
      <c r="H682" s="402"/>
    </row>
    <row r="683" spans="1:8" s="404" customFormat="1" x14ac:dyDescent="0.2">
      <c r="A683" s="398">
        <v>796685092</v>
      </c>
      <c r="B683" s="141" t="s">
        <v>799</v>
      </c>
      <c r="C683" s="141" t="s">
        <v>222</v>
      </c>
      <c r="D683" s="399">
        <v>35146</v>
      </c>
      <c r="E683" s="130">
        <f t="shared" ca="1" si="10"/>
        <v>18</v>
      </c>
      <c r="F683" s="400" t="s">
        <v>786</v>
      </c>
      <c r="G683" s="401">
        <v>43460</v>
      </c>
      <c r="H683" s="402"/>
    </row>
    <row r="684" spans="1:8" s="404" customFormat="1" x14ac:dyDescent="0.2">
      <c r="A684" s="398">
        <v>526188716</v>
      </c>
      <c r="B684" s="141" t="s">
        <v>801</v>
      </c>
      <c r="C684" s="141" t="s">
        <v>217</v>
      </c>
      <c r="D684" s="399">
        <v>34649</v>
      </c>
      <c r="E684" s="130">
        <f t="shared" ca="1" si="10"/>
        <v>20</v>
      </c>
      <c r="F684" s="400"/>
      <c r="G684" s="401">
        <v>64470</v>
      </c>
      <c r="H684" s="402"/>
    </row>
    <row r="685" spans="1:8" s="404" customFormat="1" x14ac:dyDescent="0.2">
      <c r="A685" s="398">
        <v>126492342</v>
      </c>
      <c r="B685" s="141" t="s">
        <v>797</v>
      </c>
      <c r="C685" s="141" t="s">
        <v>255</v>
      </c>
      <c r="D685" s="399">
        <v>34749</v>
      </c>
      <c r="E685" s="130">
        <f t="shared" ca="1" si="10"/>
        <v>20</v>
      </c>
      <c r="F685" s="400"/>
      <c r="G685" s="401">
        <v>18500</v>
      </c>
      <c r="H685" s="402"/>
    </row>
    <row r="686" spans="1:8" s="404" customFormat="1" x14ac:dyDescent="0.2">
      <c r="A686" s="398">
        <v>353414196</v>
      </c>
      <c r="B686" s="141" t="s">
        <v>788</v>
      </c>
      <c r="C686" s="141" t="s">
        <v>222</v>
      </c>
      <c r="D686" s="399">
        <v>35388</v>
      </c>
      <c r="E686" s="130">
        <f t="shared" ca="1" si="10"/>
        <v>18</v>
      </c>
      <c r="F686" s="400" t="s">
        <v>135</v>
      </c>
      <c r="G686" s="401">
        <v>23650</v>
      </c>
      <c r="H686" s="402"/>
    </row>
    <row r="687" spans="1:8" s="404" customFormat="1" x14ac:dyDescent="0.2">
      <c r="A687" s="398">
        <v>527185620</v>
      </c>
      <c r="B687" s="141" t="s">
        <v>788</v>
      </c>
      <c r="C687" s="141" t="s">
        <v>222</v>
      </c>
      <c r="D687" s="399">
        <v>38960</v>
      </c>
      <c r="E687" s="130">
        <f t="shared" ca="1" si="10"/>
        <v>8</v>
      </c>
      <c r="F687" s="400" t="s">
        <v>786</v>
      </c>
      <c r="G687" s="401">
        <v>35300</v>
      </c>
      <c r="H687" s="402"/>
    </row>
  </sheetData>
  <mergeCells count="1">
    <mergeCell ref="I7:K8"/>
  </mergeCells>
  <hyperlinks>
    <hyperlink ref="I7:K8" location="Main_Page!A1" display="Main Page"/>
  </hyperlink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N51"/>
  <sheetViews>
    <sheetView workbookViewId="0">
      <selection activeCell="A2" sqref="A2:C3"/>
    </sheetView>
  </sheetViews>
  <sheetFormatPr defaultRowHeight="15" x14ac:dyDescent="0.25"/>
  <cols>
    <col min="1" max="1" width="9.140625" customWidth="1"/>
  </cols>
  <sheetData>
    <row r="2" spans="1:8" x14ac:dyDescent="0.25">
      <c r="A2" s="246" t="s">
        <v>2</v>
      </c>
      <c r="B2" s="246"/>
      <c r="C2" s="246"/>
    </row>
    <row r="3" spans="1:8" x14ac:dyDescent="0.25">
      <c r="A3" s="246"/>
      <c r="B3" s="246"/>
      <c r="C3" s="246"/>
    </row>
    <row r="5" spans="1:8" x14ac:dyDescent="0.25">
      <c r="H5" s="2" t="s">
        <v>3</v>
      </c>
    </row>
    <row r="6" spans="1:8" x14ac:dyDescent="0.25">
      <c r="H6" s="3">
        <v>80</v>
      </c>
    </row>
    <row r="7" spans="1:8" x14ac:dyDescent="0.25">
      <c r="B7" s="251" t="s">
        <v>628</v>
      </c>
      <c r="H7" s="3">
        <v>90</v>
      </c>
    </row>
    <row r="8" spans="1:8" x14ac:dyDescent="0.25">
      <c r="B8" s="251"/>
      <c r="H8" s="3">
        <v>70</v>
      </c>
    </row>
    <row r="9" spans="1:8" x14ac:dyDescent="0.25">
      <c r="B9" s="251"/>
      <c r="H9" s="3">
        <v>77</v>
      </c>
    </row>
    <row r="10" spans="1:8" x14ac:dyDescent="0.25">
      <c r="B10" s="251"/>
      <c r="H10" s="3">
        <v>89</v>
      </c>
    </row>
    <row r="11" spans="1:8" x14ac:dyDescent="0.25">
      <c r="B11" s="251"/>
      <c r="G11" s="4" t="s">
        <v>4</v>
      </c>
      <c r="H11" s="2">
        <f>SUM(H6:H10)</f>
        <v>406</v>
      </c>
    </row>
    <row r="12" spans="1:8" x14ac:dyDescent="0.25">
      <c r="B12" s="251"/>
      <c r="G12" s="4" t="s">
        <v>5</v>
      </c>
      <c r="H12" s="2">
        <f>AVERAGE(H6:H10)</f>
        <v>81.2</v>
      </c>
    </row>
    <row r="13" spans="1:8" x14ac:dyDescent="0.25">
      <c r="B13" s="251"/>
      <c r="G13" s="4" t="s">
        <v>6</v>
      </c>
      <c r="H13" s="2">
        <f>COUNT(H6:H10)</f>
        <v>5</v>
      </c>
    </row>
    <row r="14" spans="1:8" x14ac:dyDescent="0.25">
      <c r="B14" s="251"/>
      <c r="G14" s="4" t="s">
        <v>7</v>
      </c>
      <c r="H14" s="2">
        <f>MAX(H6:H10)</f>
        <v>90</v>
      </c>
    </row>
    <row r="15" spans="1:8" x14ac:dyDescent="0.25">
      <c r="B15" s="251"/>
      <c r="G15" s="4" t="s">
        <v>8</v>
      </c>
      <c r="H15" s="2">
        <f>MIN(H6:H10)</f>
        <v>70</v>
      </c>
    </row>
    <row r="16" spans="1:8" x14ac:dyDescent="0.25">
      <c r="B16" s="251"/>
    </row>
    <row r="17" spans="2:14" x14ac:dyDescent="0.25">
      <c r="B17" s="251"/>
    </row>
    <row r="18" spans="2:14" x14ac:dyDescent="0.25">
      <c r="B18" s="251"/>
    </row>
    <row r="19" spans="2:14" x14ac:dyDescent="0.25">
      <c r="B19" s="251"/>
    </row>
    <row r="20" spans="2:14" x14ac:dyDescent="0.25">
      <c r="B20" s="251"/>
    </row>
    <row r="21" spans="2:14" x14ac:dyDescent="0.25">
      <c r="B21" s="251"/>
    </row>
    <row r="22" spans="2:14" x14ac:dyDescent="0.25">
      <c r="B22" s="251"/>
      <c r="J22" s="263" t="s">
        <v>9</v>
      </c>
      <c r="K22" s="263"/>
      <c r="L22" s="263"/>
      <c r="M22" s="263"/>
      <c r="N22" s="263"/>
    </row>
    <row r="23" spans="2:14" x14ac:dyDescent="0.25">
      <c r="B23" s="251"/>
    </row>
    <row r="24" spans="2:14" x14ac:dyDescent="0.25">
      <c r="B24" s="251"/>
    </row>
    <row r="25" spans="2:14" x14ac:dyDescent="0.25">
      <c r="B25" s="251"/>
    </row>
    <row r="26" spans="2:14" x14ac:dyDescent="0.25">
      <c r="B26" s="251"/>
    </row>
    <row r="27" spans="2:14" x14ac:dyDescent="0.25">
      <c r="B27" s="251"/>
    </row>
    <row r="28" spans="2:14" x14ac:dyDescent="0.25">
      <c r="B28" s="251"/>
    </row>
    <row r="29" spans="2:14" x14ac:dyDescent="0.25">
      <c r="B29" s="251"/>
    </row>
    <row r="30" spans="2:14" x14ac:dyDescent="0.25">
      <c r="B30" s="251"/>
    </row>
    <row r="31" spans="2:14" x14ac:dyDescent="0.25">
      <c r="B31" s="251"/>
    </row>
    <row r="32" spans="2:14" x14ac:dyDescent="0.25">
      <c r="B32" s="251"/>
    </row>
    <row r="33" spans="2:2" x14ac:dyDescent="0.25">
      <c r="B33" s="251"/>
    </row>
    <row r="34" spans="2:2" x14ac:dyDescent="0.25">
      <c r="B34" s="251"/>
    </row>
    <row r="35" spans="2:2" x14ac:dyDescent="0.25">
      <c r="B35" s="251"/>
    </row>
    <row r="36" spans="2:2" x14ac:dyDescent="0.25">
      <c r="B36" s="251"/>
    </row>
    <row r="37" spans="2:2" x14ac:dyDescent="0.25">
      <c r="B37" s="251"/>
    </row>
    <row r="38" spans="2:2" x14ac:dyDescent="0.25">
      <c r="B38" s="251"/>
    </row>
    <row r="39" spans="2:2" x14ac:dyDescent="0.25">
      <c r="B39" s="251"/>
    </row>
    <row r="40" spans="2:2" x14ac:dyDescent="0.25">
      <c r="B40" s="251"/>
    </row>
    <row r="41" spans="2:2" x14ac:dyDescent="0.25">
      <c r="B41" s="251"/>
    </row>
    <row r="42" spans="2:2" x14ac:dyDescent="0.25">
      <c r="B42" s="251"/>
    </row>
    <row r="43" spans="2:2" x14ac:dyDescent="0.25">
      <c r="B43" s="251"/>
    </row>
    <row r="44" spans="2:2" x14ac:dyDescent="0.25">
      <c r="B44" s="251"/>
    </row>
    <row r="45" spans="2:2" x14ac:dyDescent="0.25">
      <c r="B45" s="251"/>
    </row>
    <row r="46" spans="2:2" x14ac:dyDescent="0.25">
      <c r="B46" s="251"/>
    </row>
    <row r="47" spans="2:2" x14ac:dyDescent="0.25">
      <c r="B47" s="251"/>
    </row>
    <row r="48" spans="2:2" x14ac:dyDescent="0.25">
      <c r="B48" s="251"/>
    </row>
    <row r="49" spans="2:2" x14ac:dyDescent="0.25">
      <c r="B49" s="251"/>
    </row>
    <row r="50" spans="2:2" x14ac:dyDescent="0.25">
      <c r="B50" s="251"/>
    </row>
    <row r="51" spans="2:2" x14ac:dyDescent="0.25">
      <c r="B51" s="251"/>
    </row>
  </sheetData>
  <customSheetViews>
    <customSheetView guid="{1160E4AC-8571-486A-A17E-602326FDD676}">
      <selection activeCell="A2" sqref="A2:C3"/>
      <pageMargins left="0.75000000000000011" right="0.75000000000000011" top="1" bottom="1" header="0.5" footer="0.5"/>
      <pageSetup fitToWidth="0" fitToHeight="0" orientation="portrait" horizontalDpi="4294967293" verticalDpi="4294967293" r:id="rId1"/>
      <headerFooter alignWithMargins="0"/>
    </customSheetView>
    <customSheetView guid="{145BDBF5-1F15-4A28-870E-0A9DFCC9AE60}">
      <selection activeCell="L8" sqref="L8"/>
      <pageMargins left="0.75000000000000011" right="0.75000000000000011" top="1" bottom="1" header="0.5" footer="0.5"/>
      <pageSetup fitToWidth="0" fitToHeight="0" orientation="portrait" horizontalDpi="4294967293" verticalDpi="4294967293" r:id="rId2"/>
      <headerFooter alignWithMargins="0"/>
    </customSheetView>
  </customSheetViews>
  <mergeCells count="3">
    <mergeCell ref="A2:C3"/>
    <mergeCell ref="J22:N22"/>
    <mergeCell ref="B7:B51"/>
  </mergeCells>
  <hyperlinks>
    <hyperlink ref="A2:C3" location="Main_Page!A1" display="Main Page"/>
  </hyperlinks>
  <pageMargins left="0.75000000000000011" right="0.75000000000000011" top="1" bottom="1" header="0.5" footer="0.5"/>
  <pageSetup fitToWidth="0" fitToHeight="0" orientation="portrait" horizontalDpi="4294967293" verticalDpi="4294967293"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47"/>
  <sheetViews>
    <sheetView workbookViewId="0">
      <selection activeCell="K7" sqref="K7"/>
    </sheetView>
  </sheetViews>
  <sheetFormatPr defaultRowHeight="15" x14ac:dyDescent="0.25"/>
  <cols>
    <col min="1" max="1" width="9.140625" customWidth="1"/>
  </cols>
  <sheetData>
    <row r="1" spans="1:9" x14ac:dyDescent="0.25">
      <c r="A1" s="2" t="s">
        <v>10</v>
      </c>
      <c r="B1" s="2" t="s">
        <v>11</v>
      </c>
      <c r="C1" s="2" t="s">
        <v>12</v>
      </c>
    </row>
    <row r="2" spans="1:9" x14ac:dyDescent="0.25">
      <c r="A2" s="5" t="s">
        <v>13</v>
      </c>
      <c r="B2" s="6" t="s">
        <v>13</v>
      </c>
      <c r="C2" s="4" t="str">
        <f>IF(NOT(A2="Blue"),"MyColor","NoColor")</f>
        <v>NoColor</v>
      </c>
    </row>
    <row r="3" spans="1:9" x14ac:dyDescent="0.25">
      <c r="A3" s="5" t="s">
        <v>13</v>
      </c>
      <c r="B3" s="6" t="s">
        <v>14</v>
      </c>
      <c r="C3" s="4" t="str">
        <f t="shared" ref="C3:C9" si="0">IF(NOT(A3="Blue"),"MyColor","NoColor")</f>
        <v>NoColor</v>
      </c>
      <c r="F3" s="251" t="s">
        <v>627</v>
      </c>
    </row>
    <row r="4" spans="1:9" x14ac:dyDescent="0.25">
      <c r="A4" s="5" t="s">
        <v>13</v>
      </c>
      <c r="B4" s="6" t="s">
        <v>13</v>
      </c>
      <c r="C4" s="4"/>
      <c r="F4" s="251"/>
    </row>
    <row r="5" spans="1:9" x14ac:dyDescent="0.25">
      <c r="A5" s="5" t="s">
        <v>14</v>
      </c>
      <c r="B5" s="6" t="s">
        <v>14</v>
      </c>
      <c r="C5" s="4" t="str">
        <f t="shared" si="0"/>
        <v>MyColor</v>
      </c>
      <c r="F5" s="251"/>
    </row>
    <row r="6" spans="1:9" x14ac:dyDescent="0.25">
      <c r="A6" s="5" t="s">
        <v>14</v>
      </c>
      <c r="B6" s="6" t="s">
        <v>13</v>
      </c>
      <c r="C6" s="4" t="str">
        <f t="shared" si="0"/>
        <v>MyColor</v>
      </c>
      <c r="F6" s="251"/>
    </row>
    <row r="7" spans="1:9" x14ac:dyDescent="0.25">
      <c r="A7" s="5" t="s">
        <v>14</v>
      </c>
      <c r="B7" s="6"/>
      <c r="C7" s="4" t="str">
        <f t="shared" si="0"/>
        <v>MyColor</v>
      </c>
      <c r="F7" s="251"/>
    </row>
    <row r="8" spans="1:9" x14ac:dyDescent="0.25">
      <c r="A8" s="5" t="s">
        <v>15</v>
      </c>
      <c r="B8" s="6" t="s">
        <v>13</v>
      </c>
      <c r="C8" s="4" t="str">
        <f t="shared" si="0"/>
        <v>MyColor</v>
      </c>
      <c r="F8" s="251"/>
    </row>
    <row r="9" spans="1:9" x14ac:dyDescent="0.25">
      <c r="A9" s="5" t="s">
        <v>15</v>
      </c>
      <c r="B9" s="6" t="s">
        <v>15</v>
      </c>
      <c r="C9" s="4" t="str">
        <f t="shared" si="0"/>
        <v>MyColor</v>
      </c>
      <c r="F9" s="251"/>
    </row>
    <row r="10" spans="1:9" x14ac:dyDescent="0.25">
      <c r="F10" s="251"/>
    </row>
    <row r="11" spans="1:9" x14ac:dyDescent="0.25">
      <c r="F11" s="251"/>
    </row>
    <row r="12" spans="1:9" x14ac:dyDescent="0.25">
      <c r="F12" s="251"/>
    </row>
    <row r="13" spans="1:9" x14ac:dyDescent="0.25">
      <c r="F13" s="251"/>
    </row>
    <row r="14" spans="1:9" x14ac:dyDescent="0.25">
      <c r="A14" s="246" t="s">
        <v>2</v>
      </c>
      <c r="B14" s="246"/>
      <c r="C14" s="246"/>
      <c r="F14" s="251"/>
    </row>
    <row r="15" spans="1:9" x14ac:dyDescent="0.25">
      <c r="A15" s="246"/>
      <c r="B15" s="246"/>
      <c r="C15" s="246"/>
      <c r="F15" s="251"/>
      <c r="I15">
        <f>IFERROR(12,1)</f>
        <v>12</v>
      </c>
    </row>
    <row r="16" spans="1:9" x14ac:dyDescent="0.25">
      <c r="F16" s="251"/>
    </row>
    <row r="17" spans="6:6" x14ac:dyDescent="0.25">
      <c r="F17" s="251"/>
    </row>
    <row r="18" spans="6:6" x14ac:dyDescent="0.25">
      <c r="F18" s="251"/>
    </row>
    <row r="19" spans="6:6" x14ac:dyDescent="0.25">
      <c r="F19" s="251"/>
    </row>
    <row r="20" spans="6:6" x14ac:dyDescent="0.25">
      <c r="F20" s="251"/>
    </row>
    <row r="21" spans="6:6" x14ac:dyDescent="0.25">
      <c r="F21" s="251"/>
    </row>
    <row r="22" spans="6:6" x14ac:dyDescent="0.25">
      <c r="F22" s="251"/>
    </row>
    <row r="23" spans="6:6" x14ac:dyDescent="0.25">
      <c r="F23" s="251"/>
    </row>
    <row r="24" spans="6:6" x14ac:dyDescent="0.25">
      <c r="F24" s="251"/>
    </row>
    <row r="25" spans="6:6" x14ac:dyDescent="0.25">
      <c r="F25" s="251"/>
    </row>
    <row r="26" spans="6:6" x14ac:dyDescent="0.25">
      <c r="F26" s="251"/>
    </row>
    <row r="27" spans="6:6" x14ac:dyDescent="0.25">
      <c r="F27" s="251"/>
    </row>
    <row r="28" spans="6:6" x14ac:dyDescent="0.25">
      <c r="F28" s="251"/>
    </row>
    <row r="29" spans="6:6" x14ac:dyDescent="0.25">
      <c r="F29" s="251"/>
    </row>
    <row r="30" spans="6:6" x14ac:dyDescent="0.25">
      <c r="F30" s="251"/>
    </row>
    <row r="31" spans="6:6" x14ac:dyDescent="0.25">
      <c r="F31" s="251"/>
    </row>
    <row r="32" spans="6:6" x14ac:dyDescent="0.25">
      <c r="F32" s="251"/>
    </row>
    <row r="33" spans="6:6" x14ac:dyDescent="0.25">
      <c r="F33" s="251"/>
    </row>
    <row r="34" spans="6:6" x14ac:dyDescent="0.25">
      <c r="F34" s="251"/>
    </row>
    <row r="35" spans="6:6" x14ac:dyDescent="0.25">
      <c r="F35" s="251"/>
    </row>
    <row r="36" spans="6:6" x14ac:dyDescent="0.25">
      <c r="F36" s="251"/>
    </row>
    <row r="37" spans="6:6" x14ac:dyDescent="0.25">
      <c r="F37" s="251"/>
    </row>
    <row r="38" spans="6:6" x14ac:dyDescent="0.25">
      <c r="F38" s="251"/>
    </row>
    <row r="39" spans="6:6" x14ac:dyDescent="0.25">
      <c r="F39" s="251"/>
    </row>
    <row r="40" spans="6:6" x14ac:dyDescent="0.25">
      <c r="F40" s="251"/>
    </row>
    <row r="41" spans="6:6" x14ac:dyDescent="0.25">
      <c r="F41" s="251"/>
    </row>
    <row r="42" spans="6:6" x14ac:dyDescent="0.25">
      <c r="F42" s="251"/>
    </row>
    <row r="43" spans="6:6" x14ac:dyDescent="0.25">
      <c r="F43" s="251"/>
    </row>
    <row r="44" spans="6:6" x14ac:dyDescent="0.25">
      <c r="F44" s="251"/>
    </row>
    <row r="45" spans="6:6" x14ac:dyDescent="0.25">
      <c r="F45" s="251"/>
    </row>
    <row r="46" spans="6:6" x14ac:dyDescent="0.25">
      <c r="F46" s="251"/>
    </row>
    <row r="47" spans="6:6" x14ac:dyDescent="0.25">
      <c r="F47" s="251"/>
    </row>
  </sheetData>
  <customSheetViews>
    <customSheetView guid="{1160E4AC-8571-486A-A17E-602326FDD676}">
      <selection activeCell="A14" sqref="A14:C15"/>
      <pageMargins left="0.70000000000000007" right="0.70000000000000007" top="0.75" bottom="0.75" header="0.30000000000000004" footer="0.30000000000000004"/>
      <pageSetup paperSize="9" fitToWidth="0" fitToHeight="0" orientation="portrait" r:id="rId1"/>
    </customSheetView>
    <customSheetView guid="{145BDBF5-1F15-4A28-870E-0A9DFCC9AE60}">
      <selection activeCell="K7" sqref="K7"/>
      <pageMargins left="0.70000000000000007" right="0.70000000000000007" top="0.75" bottom="0.75" header="0.30000000000000004" footer="0.30000000000000004"/>
      <pageSetup paperSize="9" fitToWidth="0" fitToHeight="0" orientation="portrait" r:id="rId2"/>
    </customSheetView>
  </customSheetViews>
  <mergeCells count="2">
    <mergeCell ref="A14:C15"/>
    <mergeCell ref="F3:F47"/>
  </mergeCells>
  <hyperlinks>
    <hyperlink ref="A14:C15" location="Main_Page!A1" display="Main Page"/>
  </hyperlinks>
  <pageMargins left="0.70000000000000007" right="0.70000000000000007" top="0.75" bottom="0.75" header="0.30000000000000004" footer="0.30000000000000004"/>
  <pageSetup paperSize="9" fitToWidth="0" fitToHeight="0"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46"/>
  <sheetViews>
    <sheetView workbookViewId="0">
      <selection activeCell="D26" sqref="D26"/>
    </sheetView>
  </sheetViews>
  <sheetFormatPr defaultRowHeight="15" x14ac:dyDescent="0.25"/>
  <cols>
    <col min="1" max="1" width="9.140625" customWidth="1"/>
  </cols>
  <sheetData>
    <row r="1" spans="1:6" x14ac:dyDescent="0.25">
      <c r="A1" s="2" t="s">
        <v>3</v>
      </c>
      <c r="B1" s="2" t="s">
        <v>16</v>
      </c>
    </row>
    <row r="2" spans="1:6" x14ac:dyDescent="0.25">
      <c r="A2" s="7">
        <v>90</v>
      </c>
      <c r="B2" s="3" t="str">
        <f>IF(A2&gt;=90,"A",IF(A2&gt;=80,"B",IF(A2&gt;=70,"C",IF(A2&gt;=60,"D","FAILED"))))</f>
        <v>A</v>
      </c>
      <c r="F2" s="251" t="s">
        <v>626</v>
      </c>
    </row>
    <row r="3" spans="1:6" x14ac:dyDescent="0.25">
      <c r="A3" s="7">
        <v>80</v>
      </c>
      <c r="B3" s="3" t="str">
        <f>IF(A3&gt;=90,"A",IF(A3&gt;=80,"B",IF(A3&gt;=70,"C",IF(A3&gt;=60,"D","FAILED"))))</f>
        <v>B</v>
      </c>
      <c r="F3" s="251"/>
    </row>
    <row r="4" spans="1:6" x14ac:dyDescent="0.25">
      <c r="A4" s="7">
        <v>70</v>
      </c>
      <c r="B4" s="3" t="str">
        <f>IF(A4&gt;=90,"A",IF(A4&gt;=80,"B",IF(A4&gt;=70,"C",IF(A4&gt;=60,"D","FAILED"))))</f>
        <v>C</v>
      </c>
      <c r="F4" s="251"/>
    </row>
    <row r="5" spans="1:6" x14ac:dyDescent="0.25">
      <c r="A5" s="7">
        <v>60</v>
      </c>
      <c r="B5" s="3" t="str">
        <f>IF(A5&gt;=90,"A",IF(A5&gt;=80,"B",IF(A5&gt;=70,"C",IF(A5&gt;=60,"D","FAILED"))))</f>
        <v>D</v>
      </c>
      <c r="F5" s="251"/>
    </row>
    <row r="6" spans="1:6" x14ac:dyDescent="0.25">
      <c r="A6" s="7">
        <v>50</v>
      </c>
      <c r="B6" s="3" t="str">
        <f>IF(A6&gt;=90,"A",IF(A6&gt;=80,"B",IF(A6&gt;=70,"C",IF(A6&gt;=60,"D","FAILED"))))</f>
        <v>FAILED</v>
      </c>
      <c r="F6" s="251"/>
    </row>
    <row r="7" spans="1:6" x14ac:dyDescent="0.25">
      <c r="F7" s="251"/>
    </row>
    <row r="8" spans="1:6" x14ac:dyDescent="0.25">
      <c r="F8" s="251"/>
    </row>
    <row r="9" spans="1:6" x14ac:dyDescent="0.25">
      <c r="F9" s="251"/>
    </row>
    <row r="10" spans="1:6" x14ac:dyDescent="0.25">
      <c r="A10" s="246" t="s">
        <v>2</v>
      </c>
      <c r="B10" s="246"/>
      <c r="C10" s="246"/>
      <c r="F10" s="251"/>
    </row>
    <row r="11" spans="1:6" x14ac:dyDescent="0.25">
      <c r="A11" s="246"/>
      <c r="B11" s="246"/>
      <c r="C11" s="246"/>
      <c r="F11" s="251"/>
    </row>
    <row r="12" spans="1:6" x14ac:dyDescent="0.25">
      <c r="F12" s="251"/>
    </row>
    <row r="13" spans="1:6" x14ac:dyDescent="0.25">
      <c r="F13" s="251"/>
    </row>
    <row r="14" spans="1:6" x14ac:dyDescent="0.25">
      <c r="F14" s="251"/>
    </row>
    <row r="15" spans="1:6" x14ac:dyDescent="0.25">
      <c r="F15" s="251"/>
    </row>
    <row r="16" spans="1:6" x14ac:dyDescent="0.25">
      <c r="F16" s="251"/>
    </row>
    <row r="17" spans="6:6" x14ac:dyDescent="0.25">
      <c r="F17" s="251"/>
    </row>
    <row r="18" spans="6:6" x14ac:dyDescent="0.25">
      <c r="F18" s="251"/>
    </row>
    <row r="19" spans="6:6" x14ac:dyDescent="0.25">
      <c r="F19" s="251"/>
    </row>
    <row r="20" spans="6:6" x14ac:dyDescent="0.25">
      <c r="F20" s="251"/>
    </row>
    <row r="21" spans="6:6" x14ac:dyDescent="0.25">
      <c r="F21" s="251"/>
    </row>
    <row r="22" spans="6:6" x14ac:dyDescent="0.25">
      <c r="F22" s="251"/>
    </row>
    <row r="23" spans="6:6" x14ac:dyDescent="0.25">
      <c r="F23" s="251"/>
    </row>
    <row r="24" spans="6:6" x14ac:dyDescent="0.25">
      <c r="F24" s="251"/>
    </row>
    <row r="25" spans="6:6" x14ac:dyDescent="0.25">
      <c r="F25" s="251"/>
    </row>
    <row r="26" spans="6:6" x14ac:dyDescent="0.25">
      <c r="F26" s="251"/>
    </row>
    <row r="27" spans="6:6" x14ac:dyDescent="0.25">
      <c r="F27" s="251"/>
    </row>
    <row r="28" spans="6:6" x14ac:dyDescent="0.25">
      <c r="F28" s="251"/>
    </row>
    <row r="29" spans="6:6" x14ac:dyDescent="0.25">
      <c r="F29" s="251"/>
    </row>
    <row r="30" spans="6:6" x14ac:dyDescent="0.25">
      <c r="F30" s="251"/>
    </row>
    <row r="31" spans="6:6" x14ac:dyDescent="0.25">
      <c r="F31" s="251"/>
    </row>
    <row r="32" spans="6:6" x14ac:dyDescent="0.25">
      <c r="F32" s="251"/>
    </row>
    <row r="33" spans="6:6" x14ac:dyDescent="0.25">
      <c r="F33" s="251"/>
    </row>
    <row r="34" spans="6:6" x14ac:dyDescent="0.25">
      <c r="F34" s="251"/>
    </row>
    <row r="35" spans="6:6" x14ac:dyDescent="0.25">
      <c r="F35" s="251"/>
    </row>
    <row r="36" spans="6:6" x14ac:dyDescent="0.25">
      <c r="F36" s="251"/>
    </row>
    <row r="37" spans="6:6" x14ac:dyDescent="0.25">
      <c r="F37" s="251"/>
    </row>
    <row r="38" spans="6:6" x14ac:dyDescent="0.25">
      <c r="F38" s="251"/>
    </row>
    <row r="39" spans="6:6" x14ac:dyDescent="0.25">
      <c r="F39" s="251"/>
    </row>
    <row r="40" spans="6:6" x14ac:dyDescent="0.25">
      <c r="F40" s="251"/>
    </row>
    <row r="41" spans="6:6" x14ac:dyDescent="0.25">
      <c r="F41" s="251"/>
    </row>
    <row r="42" spans="6:6" x14ac:dyDescent="0.25">
      <c r="F42" s="251"/>
    </row>
    <row r="43" spans="6:6" x14ac:dyDescent="0.25">
      <c r="F43" s="251"/>
    </row>
    <row r="44" spans="6:6" x14ac:dyDescent="0.25">
      <c r="F44" s="251"/>
    </row>
    <row r="45" spans="6:6" x14ac:dyDescent="0.25">
      <c r="F45" s="251"/>
    </row>
    <row r="46" spans="6:6" x14ac:dyDescent="0.25">
      <c r="F46" s="251"/>
    </row>
  </sheetData>
  <customSheetViews>
    <customSheetView guid="{1160E4AC-8571-486A-A17E-602326FDD676}">
      <selection activeCell="K28" sqref="K28"/>
      <pageMargins left="0.75000000000000011" right="0.75000000000000011" top="1" bottom="1" header="0.5" footer="0.5"/>
      <pageSetup paperSize="9" fitToWidth="0" fitToHeight="0" orientation="portrait" r:id="rId1"/>
      <headerFooter alignWithMargins="0"/>
    </customSheetView>
    <customSheetView guid="{145BDBF5-1F15-4A28-870E-0A9DFCC9AE60}">
      <selection activeCell="D26" sqref="D26"/>
      <pageMargins left="0.75000000000000011" right="0.75000000000000011" top="1" bottom="1" header="0.5" footer="0.5"/>
      <pageSetup paperSize="9" fitToWidth="0" fitToHeight="0" orientation="portrait" r:id="rId2"/>
      <headerFooter alignWithMargins="0"/>
    </customSheetView>
  </customSheetViews>
  <mergeCells count="2">
    <mergeCell ref="A10:C11"/>
    <mergeCell ref="F2:F46"/>
  </mergeCells>
  <hyperlinks>
    <hyperlink ref="A10:C11" location="Main_Page!A1" display="Main Page"/>
  </hyperlinks>
  <pageMargins left="0.75000000000000011" right="0.75000000000000011" top="1" bottom="1" header="0.5" footer="0.5"/>
  <pageSetup paperSize="9" fitToWidth="0" fitToHeight="0"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7"/>
  <sheetViews>
    <sheetView workbookViewId="0">
      <selection activeCell="B9" sqref="B9"/>
    </sheetView>
  </sheetViews>
  <sheetFormatPr defaultRowHeight="15" x14ac:dyDescent="0.25"/>
  <cols>
    <col min="1" max="1" width="9.140625" customWidth="1"/>
  </cols>
  <sheetData>
    <row r="1" spans="1:7" x14ac:dyDescent="0.25">
      <c r="A1" s="2" t="s">
        <v>3</v>
      </c>
      <c r="B1" s="2" t="s">
        <v>16</v>
      </c>
    </row>
    <row r="2" spans="1:7" x14ac:dyDescent="0.25">
      <c r="A2" s="7">
        <v>90</v>
      </c>
      <c r="B2" s="8" t="str">
        <f>IF(A2&gt;=80,"GOOD","RETEST")</f>
        <v>GOOD</v>
      </c>
    </row>
    <row r="3" spans="1:7" x14ac:dyDescent="0.25">
      <c r="A3" s="7">
        <v>80</v>
      </c>
      <c r="B3" s="8" t="str">
        <f>IF(A3&gt;=80,"GOOD","RETEST")</f>
        <v>GOOD</v>
      </c>
      <c r="G3" s="251" t="s">
        <v>625</v>
      </c>
    </row>
    <row r="4" spans="1:7" x14ac:dyDescent="0.25">
      <c r="A4" s="7">
        <v>70</v>
      </c>
      <c r="B4" s="8" t="str">
        <f>IF(A4&gt;=80,"GOOD","RETEST")</f>
        <v>RETEST</v>
      </c>
      <c r="G4" s="251"/>
    </row>
    <row r="5" spans="1:7" x14ac:dyDescent="0.25">
      <c r="A5" s="7">
        <v>60</v>
      </c>
      <c r="B5" s="8" t="str">
        <f>IF(A5&gt;=80,"GOOD","RETEST")</f>
        <v>RETEST</v>
      </c>
      <c r="G5" s="251"/>
    </row>
    <row r="6" spans="1:7" x14ac:dyDescent="0.25">
      <c r="A6" s="7">
        <v>50</v>
      </c>
      <c r="B6" s="8" t="str">
        <f>IF(A6&gt;=80,"GOOD","RETEST")</f>
        <v>RETEST</v>
      </c>
      <c r="G6" s="251"/>
    </row>
    <row r="7" spans="1:7" x14ac:dyDescent="0.25">
      <c r="G7" s="251"/>
    </row>
    <row r="8" spans="1:7" x14ac:dyDescent="0.25">
      <c r="A8" s="2" t="s">
        <v>3</v>
      </c>
      <c r="B8" s="2" t="s">
        <v>16</v>
      </c>
      <c r="G8" s="251"/>
    </row>
    <row r="9" spans="1:7" x14ac:dyDescent="0.25">
      <c r="A9" s="7">
        <v>90</v>
      </c>
      <c r="B9" s="3" t="str">
        <f>IF(A9&gt;=90,"A",IF(A9&gt;=80,B,IF(A9&gt;=70,"C",IF(A9&gt;=60,"D","FAILED"))))</f>
        <v>A</v>
      </c>
      <c r="G9" s="251"/>
    </row>
    <row r="10" spans="1:7" x14ac:dyDescent="0.25">
      <c r="A10" s="7">
        <v>80</v>
      </c>
      <c r="B10" s="3" t="str">
        <f>IF(A10&gt;=90,"A",IF(A10&gt;=80,"B",IF(A10&gt;=70,"C",IF(A10&gt;=60,"D","FAILED"))))</f>
        <v>B</v>
      </c>
      <c r="G10" s="251"/>
    </row>
    <row r="11" spans="1:7" x14ac:dyDescent="0.25">
      <c r="A11" s="7">
        <v>70</v>
      </c>
      <c r="B11" s="3" t="str">
        <f>IF(A11&gt;=90,"A",IF(A11&gt;=80,"B",IF(A11&gt;=70,"C",IF(A11&gt;=60,"D","FAILED"))))</f>
        <v>C</v>
      </c>
      <c r="G11" s="251"/>
    </row>
    <row r="12" spans="1:7" x14ac:dyDescent="0.25">
      <c r="A12" s="7">
        <v>60</v>
      </c>
      <c r="B12" s="3" t="str">
        <f>IF(A12&gt;=90,"A",IF(A12&gt;=80,"B",IF(A12&gt;=70,"C",IF(A12&gt;=60,"D","FAILED"))))</f>
        <v>D</v>
      </c>
      <c r="G12" s="251"/>
    </row>
    <row r="13" spans="1:7" x14ac:dyDescent="0.25">
      <c r="A13" s="7">
        <v>50</v>
      </c>
      <c r="B13" s="3" t="str">
        <f>IF(A13&gt;=90,"A",IF(A13&gt;=80,"B",IF(A13&gt;=70,"C",IF(A13&gt;=60,"D","FAILED"))))</f>
        <v>FAILED</v>
      </c>
      <c r="G13" s="251"/>
    </row>
    <row r="14" spans="1:7" x14ac:dyDescent="0.25">
      <c r="G14" s="251"/>
    </row>
    <row r="15" spans="1:7" x14ac:dyDescent="0.25">
      <c r="G15" s="251"/>
    </row>
    <row r="16" spans="1:7" ht="23.25" x14ac:dyDescent="0.35">
      <c r="A16" s="213"/>
      <c r="B16" s="213"/>
      <c r="C16" s="213"/>
      <c r="G16" s="251"/>
    </row>
    <row r="17" spans="1:7" ht="23.25" x14ac:dyDescent="0.35">
      <c r="A17" s="213"/>
      <c r="B17" s="213"/>
      <c r="C17" s="213"/>
      <c r="G17" s="251"/>
    </row>
    <row r="18" spans="1:7" x14ac:dyDescent="0.25">
      <c r="G18" s="251"/>
    </row>
    <row r="19" spans="1:7" x14ac:dyDescent="0.25">
      <c r="G19" s="251"/>
    </row>
    <row r="20" spans="1:7" x14ac:dyDescent="0.25">
      <c r="G20" s="251"/>
    </row>
    <row r="21" spans="1:7" x14ac:dyDescent="0.25">
      <c r="G21" s="251"/>
    </row>
    <row r="22" spans="1:7" x14ac:dyDescent="0.25">
      <c r="G22" s="251"/>
    </row>
    <row r="23" spans="1:7" x14ac:dyDescent="0.25">
      <c r="G23" s="251"/>
    </row>
    <row r="24" spans="1:7" x14ac:dyDescent="0.25">
      <c r="G24" s="251"/>
    </row>
    <row r="25" spans="1:7" x14ac:dyDescent="0.25">
      <c r="G25" s="251"/>
    </row>
    <row r="26" spans="1:7" x14ac:dyDescent="0.25">
      <c r="G26" s="251"/>
    </row>
    <row r="27" spans="1:7" x14ac:dyDescent="0.25">
      <c r="G27" s="251"/>
    </row>
    <row r="28" spans="1:7" x14ac:dyDescent="0.25">
      <c r="G28" s="251"/>
    </row>
    <row r="29" spans="1:7" x14ac:dyDescent="0.25">
      <c r="G29" s="251"/>
    </row>
    <row r="30" spans="1:7" x14ac:dyDescent="0.25">
      <c r="G30" s="251"/>
    </row>
    <row r="31" spans="1:7" x14ac:dyDescent="0.25">
      <c r="G31" s="251"/>
    </row>
    <row r="32" spans="1:7" x14ac:dyDescent="0.25">
      <c r="G32" s="251"/>
    </row>
    <row r="33" spans="7:7" x14ac:dyDescent="0.25">
      <c r="G33" s="251"/>
    </row>
    <row r="34" spans="7:7" x14ac:dyDescent="0.25">
      <c r="G34" s="251"/>
    </row>
    <row r="35" spans="7:7" x14ac:dyDescent="0.25">
      <c r="G35" s="251"/>
    </row>
    <row r="36" spans="7:7" x14ac:dyDescent="0.25">
      <c r="G36" s="251"/>
    </row>
    <row r="37" spans="7:7" x14ac:dyDescent="0.25">
      <c r="G37" s="251"/>
    </row>
    <row r="38" spans="7:7" x14ac:dyDescent="0.25">
      <c r="G38" s="251"/>
    </row>
    <row r="39" spans="7:7" x14ac:dyDescent="0.25">
      <c r="G39" s="251"/>
    </row>
    <row r="40" spans="7:7" x14ac:dyDescent="0.25">
      <c r="G40" s="251"/>
    </row>
    <row r="41" spans="7:7" x14ac:dyDescent="0.25">
      <c r="G41" s="251"/>
    </row>
    <row r="42" spans="7:7" x14ac:dyDescent="0.25">
      <c r="G42" s="251"/>
    </row>
    <row r="43" spans="7:7" x14ac:dyDescent="0.25">
      <c r="G43" s="251"/>
    </row>
    <row r="44" spans="7:7" x14ac:dyDescent="0.25">
      <c r="G44" s="251"/>
    </row>
    <row r="45" spans="7:7" x14ac:dyDescent="0.25">
      <c r="G45" s="251"/>
    </row>
    <row r="46" spans="7:7" x14ac:dyDescent="0.25">
      <c r="G46" s="251"/>
    </row>
    <row r="47" spans="7:7" x14ac:dyDescent="0.25">
      <c r="G47" s="251"/>
    </row>
  </sheetData>
  <customSheetViews>
    <customSheetView guid="{1160E4AC-8571-486A-A17E-602326FDD676}">
      <selection activeCell="A16" sqref="A16:C17"/>
      <pageMargins left="0.75000000000000011" right="0.75000000000000011" top="1" bottom="1" header="0.5" footer="0.5"/>
      <headerFooter alignWithMargins="0"/>
    </customSheetView>
    <customSheetView guid="{145BDBF5-1F15-4A28-870E-0A9DFCC9AE60}">
      <selection activeCell="B9" sqref="B9"/>
      <pageMargins left="0.75000000000000011" right="0.75000000000000011" top="1" bottom="1" header="0.5" footer="0.5"/>
      <headerFooter alignWithMargins="0"/>
    </customSheetView>
  </customSheetViews>
  <mergeCells count="1">
    <mergeCell ref="G3:G47"/>
  </mergeCells>
  <hyperlinks>
    <hyperlink ref="A16:C17" location="Main_Page!A1" display="Main Page"/>
  </hyperlinks>
  <pageMargins left="0.75000000000000011" right="0.75000000000000011"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47"/>
  <sheetViews>
    <sheetView workbookViewId="0">
      <selection activeCell="N18" sqref="N18"/>
    </sheetView>
  </sheetViews>
  <sheetFormatPr defaultRowHeight="15" x14ac:dyDescent="0.25"/>
  <cols>
    <col min="1" max="1" width="9.140625" customWidth="1"/>
  </cols>
  <sheetData>
    <row r="1" spans="1:10" x14ac:dyDescent="0.25">
      <c r="A1" s="6" t="s">
        <v>17</v>
      </c>
      <c r="B1" s="6" t="s">
        <v>18</v>
      </c>
    </row>
    <row r="2" spans="1:10" x14ac:dyDescent="0.25">
      <c r="A2" s="9" t="s">
        <v>19</v>
      </c>
      <c r="B2" s="10">
        <v>2000</v>
      </c>
    </row>
    <row r="3" spans="1:10" x14ac:dyDescent="0.25">
      <c r="A3" s="9" t="s">
        <v>19</v>
      </c>
      <c r="B3" s="10">
        <v>2005</v>
      </c>
      <c r="J3" s="251" t="s">
        <v>620</v>
      </c>
    </row>
    <row r="4" spans="1:10" x14ac:dyDescent="0.25">
      <c r="A4" s="9" t="s">
        <v>20</v>
      </c>
      <c r="B4" s="10">
        <v>2007</v>
      </c>
      <c r="J4" s="251"/>
    </row>
    <row r="5" spans="1:10" x14ac:dyDescent="0.25">
      <c r="A5" s="9" t="s">
        <v>20</v>
      </c>
      <c r="B5" s="10">
        <v>2008</v>
      </c>
      <c r="J5" s="251"/>
    </row>
    <row r="6" spans="1:10" x14ac:dyDescent="0.25">
      <c r="A6" s="9" t="s">
        <v>20</v>
      </c>
      <c r="B6" s="10">
        <v>2006</v>
      </c>
      <c r="J6" s="251"/>
    </row>
    <row r="7" spans="1:10" x14ac:dyDescent="0.25">
      <c r="A7" s="9" t="s">
        <v>21</v>
      </c>
      <c r="B7" s="10">
        <v>2006</v>
      </c>
      <c r="J7" s="251"/>
    </row>
    <row r="8" spans="1:10" x14ac:dyDescent="0.25">
      <c r="A8" s="9" t="s">
        <v>22</v>
      </c>
      <c r="B8" s="10">
        <v>2008</v>
      </c>
      <c r="J8" s="251"/>
    </row>
    <row r="9" spans="1:10" x14ac:dyDescent="0.25">
      <c r="A9" s="9" t="s">
        <v>23</v>
      </c>
      <c r="B9" s="10">
        <v>2007</v>
      </c>
      <c r="J9" s="251"/>
    </row>
    <row r="10" spans="1:10" x14ac:dyDescent="0.25">
      <c r="J10" s="251"/>
    </row>
    <row r="11" spans="1:10" x14ac:dyDescent="0.25">
      <c r="J11" s="251"/>
    </row>
    <row r="12" spans="1:10" x14ac:dyDescent="0.25">
      <c r="J12" s="251"/>
    </row>
    <row r="13" spans="1:10" ht="15.75" x14ac:dyDescent="0.25">
      <c r="D13" s="264" t="s">
        <v>24</v>
      </c>
      <c r="E13" s="264"/>
      <c r="F13" s="264"/>
      <c r="G13" s="2">
        <f>COUNTIF(A2:A9,"Dell")</f>
        <v>3</v>
      </c>
      <c r="J13" s="251"/>
    </row>
    <row r="14" spans="1:10" x14ac:dyDescent="0.25">
      <c r="J14" s="251"/>
    </row>
    <row r="15" spans="1:10" x14ac:dyDescent="0.25">
      <c r="J15" s="251"/>
    </row>
    <row r="16" spans="1:10" x14ac:dyDescent="0.25">
      <c r="J16" s="251"/>
    </row>
    <row r="17" spans="1:10" x14ac:dyDescent="0.25">
      <c r="J17" s="251"/>
    </row>
    <row r="18" spans="1:10" x14ac:dyDescent="0.25">
      <c r="A18" s="246" t="s">
        <v>2</v>
      </c>
      <c r="B18" s="246"/>
      <c r="C18" s="246"/>
      <c r="J18" s="251"/>
    </row>
    <row r="19" spans="1:10" x14ac:dyDescent="0.25">
      <c r="A19" s="246"/>
      <c r="B19" s="246"/>
      <c r="C19" s="246"/>
      <c r="J19" s="251"/>
    </row>
    <row r="20" spans="1:10" x14ac:dyDescent="0.25">
      <c r="J20" s="251"/>
    </row>
    <row r="21" spans="1:10" x14ac:dyDescent="0.25">
      <c r="J21" s="251"/>
    </row>
    <row r="22" spans="1:10" x14ac:dyDescent="0.25">
      <c r="J22" s="251"/>
    </row>
    <row r="23" spans="1:10" x14ac:dyDescent="0.25">
      <c r="J23" s="251"/>
    </row>
    <row r="24" spans="1:10" x14ac:dyDescent="0.25">
      <c r="J24" s="251"/>
    </row>
    <row r="25" spans="1:10" x14ac:dyDescent="0.25">
      <c r="J25" s="251"/>
    </row>
    <row r="26" spans="1:10" x14ac:dyDescent="0.25">
      <c r="J26" s="251"/>
    </row>
    <row r="27" spans="1:10" x14ac:dyDescent="0.25">
      <c r="J27" s="251"/>
    </row>
    <row r="28" spans="1:10" x14ac:dyDescent="0.25">
      <c r="J28" s="251"/>
    </row>
    <row r="29" spans="1:10" x14ac:dyDescent="0.25">
      <c r="J29" s="251"/>
    </row>
    <row r="30" spans="1:10" x14ac:dyDescent="0.25">
      <c r="J30" s="251"/>
    </row>
    <row r="31" spans="1:10" x14ac:dyDescent="0.25">
      <c r="J31" s="251"/>
    </row>
    <row r="32" spans="1:10" x14ac:dyDescent="0.25">
      <c r="J32" s="251"/>
    </row>
    <row r="33" spans="10:10" x14ac:dyDescent="0.25">
      <c r="J33" s="251"/>
    </row>
    <row r="34" spans="10:10" x14ac:dyDescent="0.25">
      <c r="J34" s="251"/>
    </row>
    <row r="35" spans="10:10" x14ac:dyDescent="0.25">
      <c r="J35" s="251"/>
    </row>
    <row r="36" spans="10:10" x14ac:dyDescent="0.25">
      <c r="J36" s="251"/>
    </row>
    <row r="37" spans="10:10" x14ac:dyDescent="0.25">
      <c r="J37" s="251"/>
    </row>
    <row r="38" spans="10:10" x14ac:dyDescent="0.25">
      <c r="J38" s="251"/>
    </row>
    <row r="39" spans="10:10" x14ac:dyDescent="0.25">
      <c r="J39" s="251"/>
    </row>
    <row r="40" spans="10:10" x14ac:dyDescent="0.25">
      <c r="J40" s="251"/>
    </row>
    <row r="41" spans="10:10" x14ac:dyDescent="0.25">
      <c r="J41" s="251"/>
    </row>
    <row r="42" spans="10:10" x14ac:dyDescent="0.25">
      <c r="J42" s="251"/>
    </row>
    <row r="43" spans="10:10" x14ac:dyDescent="0.25">
      <c r="J43" s="251"/>
    </row>
    <row r="44" spans="10:10" x14ac:dyDescent="0.25">
      <c r="J44" s="251"/>
    </row>
    <row r="45" spans="10:10" x14ac:dyDescent="0.25">
      <c r="J45" s="251"/>
    </row>
    <row r="46" spans="10:10" x14ac:dyDescent="0.25">
      <c r="J46" s="251"/>
    </row>
    <row r="47" spans="10:10" x14ac:dyDescent="0.25">
      <c r="J47" s="251"/>
    </row>
  </sheetData>
  <customSheetViews>
    <customSheetView guid="{1160E4AC-8571-486A-A17E-602326FDD676}">
      <selection activeCell="A18" sqref="A18:C19"/>
      <pageMargins left="0.75000000000000011" right="0.75000000000000011" top="1" bottom="1" header="0.5" footer="0.5"/>
      <headerFooter alignWithMargins="0"/>
    </customSheetView>
    <customSheetView guid="{145BDBF5-1F15-4A28-870E-0A9DFCC9AE60}">
      <selection activeCell="N18" sqref="N18"/>
      <pageMargins left="0.75000000000000011" right="0.75000000000000011" top="1" bottom="1" header="0.5" footer="0.5"/>
      <headerFooter alignWithMargins="0"/>
    </customSheetView>
  </customSheetViews>
  <mergeCells count="3">
    <mergeCell ref="D13:F13"/>
    <mergeCell ref="A18:C19"/>
    <mergeCell ref="J3:J47"/>
  </mergeCells>
  <hyperlinks>
    <hyperlink ref="A18:C19" location="Main_Page!A1" display="Main Page"/>
  </hyperlinks>
  <pageMargins left="0.75000000000000011" right="0.75000000000000011"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 sqref="A4:C15"/>
    </sheetView>
  </sheetViews>
  <sheetFormatPr defaultRowHeight="15" x14ac:dyDescent="0.25"/>
  <sheetData/>
  <customSheetViews>
    <customSheetView guid="{145BDBF5-1F15-4A28-870E-0A9DFCC9AE60}">
      <selection activeCell="A4" sqref="A4:C15"/>
      <pageMargins left="0.7" right="0.7" top="0.75" bottom="0.75" header="0.3" footer="0.3"/>
    </customSheetView>
  </customSheetView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5"/>
  <sheetViews>
    <sheetView topLeftCell="A197" workbookViewId="0">
      <selection activeCell="Q158" sqref="Q158"/>
    </sheetView>
  </sheetViews>
  <sheetFormatPr defaultRowHeight="15" x14ac:dyDescent="0.25"/>
  <sheetData>
    <row r="1" spans="1:12" x14ac:dyDescent="0.25">
      <c r="A1" s="265" t="s">
        <v>740</v>
      </c>
      <c r="B1" s="266"/>
      <c r="C1" s="266"/>
      <c r="D1" s="266"/>
      <c r="E1" s="266"/>
      <c r="F1" s="266"/>
      <c r="G1" s="266"/>
      <c r="H1" s="266"/>
      <c r="I1" s="266"/>
      <c r="J1" s="266"/>
      <c r="K1" s="266"/>
      <c r="L1" s="267"/>
    </row>
    <row r="2" spans="1:12" ht="15.75" thickBot="1" x14ac:dyDescent="0.3">
      <c r="A2" s="268"/>
      <c r="B2" s="269"/>
      <c r="C2" s="269"/>
      <c r="D2" s="269"/>
      <c r="E2" s="269"/>
      <c r="F2" s="269"/>
      <c r="G2" s="269"/>
      <c r="H2" s="269"/>
      <c r="I2" s="269"/>
      <c r="J2" s="269"/>
      <c r="K2" s="269"/>
      <c r="L2" s="270"/>
    </row>
    <row r="36" spans="3:15" x14ac:dyDescent="0.25">
      <c r="C36" s="271" t="s">
        <v>741</v>
      </c>
      <c r="D36" s="272"/>
      <c r="E36" s="272"/>
      <c r="F36" s="272"/>
      <c r="G36" s="272"/>
      <c r="H36" s="272"/>
      <c r="I36" s="272"/>
      <c r="J36" s="272"/>
      <c r="K36" s="272"/>
    </row>
    <row r="37" spans="3:15" ht="25.5" customHeight="1" x14ac:dyDescent="0.25">
      <c r="C37" s="272"/>
      <c r="D37" s="272"/>
      <c r="E37" s="272"/>
      <c r="F37" s="272"/>
      <c r="G37" s="272"/>
      <c r="H37" s="272"/>
      <c r="I37" s="272"/>
      <c r="J37" s="272"/>
      <c r="K37" s="272"/>
    </row>
    <row r="38" spans="3:15" ht="7.5" customHeight="1" x14ac:dyDescent="0.25">
      <c r="C38" s="272"/>
      <c r="D38" s="272"/>
      <c r="E38" s="272"/>
      <c r="F38" s="272"/>
      <c r="G38" s="272"/>
      <c r="H38" s="272"/>
      <c r="I38" s="272"/>
      <c r="J38" s="272"/>
      <c r="K38" s="272"/>
    </row>
    <row r="39" spans="3:15" ht="15.75" thickBot="1" x14ac:dyDescent="0.3"/>
    <row r="40" spans="3:15" x14ac:dyDescent="0.25">
      <c r="N40" s="275" t="s">
        <v>755</v>
      </c>
      <c r="O40" s="276"/>
    </row>
    <row r="41" spans="3:15" ht="15.75" thickBot="1" x14ac:dyDescent="0.3">
      <c r="N41" s="277"/>
      <c r="O41" s="278"/>
    </row>
    <row r="46" spans="3:15" x14ac:dyDescent="0.25">
      <c r="C46" s="271" t="s">
        <v>742</v>
      </c>
      <c r="D46" s="271"/>
      <c r="E46" s="271"/>
      <c r="F46" s="271"/>
      <c r="G46" s="271"/>
      <c r="H46" s="271"/>
      <c r="I46" s="271"/>
      <c r="J46" s="271"/>
      <c r="K46" s="271"/>
    </row>
    <row r="47" spans="3:15" ht="33" customHeight="1" x14ac:dyDescent="0.25">
      <c r="C47" s="271"/>
      <c r="D47" s="271"/>
      <c r="E47" s="271"/>
      <c r="F47" s="271"/>
      <c r="G47" s="271"/>
      <c r="H47" s="271"/>
      <c r="I47" s="271"/>
      <c r="J47" s="271"/>
      <c r="K47" s="271"/>
    </row>
    <row r="49" spans="3:15" x14ac:dyDescent="0.25">
      <c r="C49" s="271" t="s">
        <v>743</v>
      </c>
      <c r="D49" s="272"/>
      <c r="E49" s="272"/>
      <c r="F49" s="272"/>
      <c r="G49" s="272"/>
      <c r="H49" s="272"/>
      <c r="I49" s="272"/>
      <c r="J49" s="272"/>
      <c r="K49" s="272"/>
    </row>
    <row r="50" spans="3:15" x14ac:dyDescent="0.25">
      <c r="C50" s="272"/>
      <c r="D50" s="272"/>
      <c r="E50" s="272"/>
      <c r="F50" s="272"/>
      <c r="G50" s="272"/>
      <c r="H50" s="272"/>
      <c r="I50" s="272"/>
      <c r="J50" s="272"/>
      <c r="K50" s="272"/>
    </row>
    <row r="51" spans="3:15" x14ac:dyDescent="0.25">
      <c r="C51" s="272"/>
      <c r="D51" s="272"/>
      <c r="E51" s="272"/>
      <c r="F51" s="272"/>
      <c r="G51" s="272"/>
      <c r="H51" s="272"/>
      <c r="I51" s="272"/>
      <c r="J51" s="272"/>
      <c r="K51" s="272"/>
    </row>
    <row r="52" spans="3:15" x14ac:dyDescent="0.25">
      <c r="C52" s="272"/>
      <c r="D52" s="272"/>
      <c r="E52" s="272"/>
      <c r="F52" s="272"/>
      <c r="G52" s="272"/>
      <c r="H52" s="272"/>
      <c r="I52" s="272"/>
      <c r="J52" s="272"/>
      <c r="K52" s="272"/>
    </row>
    <row r="53" spans="3:15" x14ac:dyDescent="0.25">
      <c r="C53" s="272"/>
      <c r="D53" s="272"/>
      <c r="E53" s="272"/>
      <c r="F53" s="272"/>
      <c r="G53" s="272"/>
      <c r="H53" s="272"/>
      <c r="I53" s="272"/>
      <c r="J53" s="272"/>
      <c r="K53" s="272"/>
    </row>
    <row r="54" spans="3:15" x14ac:dyDescent="0.25">
      <c r="C54" s="272"/>
      <c r="D54" s="272"/>
      <c r="E54" s="272"/>
      <c r="F54" s="272"/>
      <c r="G54" s="272"/>
      <c r="H54" s="272"/>
      <c r="I54" s="272"/>
      <c r="J54" s="272"/>
      <c r="K54" s="272"/>
    </row>
    <row r="60" spans="3:15" ht="15.75" thickBot="1" x14ac:dyDescent="0.3"/>
    <row r="61" spans="3:15" x14ac:dyDescent="0.25">
      <c r="N61" s="275" t="s">
        <v>755</v>
      </c>
      <c r="O61" s="276"/>
    </row>
    <row r="62" spans="3:15" ht="15.75" thickBot="1" x14ac:dyDescent="0.3">
      <c r="N62" s="277"/>
      <c r="O62" s="278"/>
    </row>
    <row r="63" spans="3:15" x14ac:dyDescent="0.25">
      <c r="C63" s="273" t="s">
        <v>744</v>
      </c>
      <c r="D63" s="274"/>
      <c r="E63" s="274"/>
      <c r="F63" s="274"/>
      <c r="G63" s="274"/>
      <c r="H63" s="274"/>
      <c r="I63" s="274"/>
      <c r="J63" s="274"/>
      <c r="K63" s="274"/>
    </row>
    <row r="64" spans="3:15" x14ac:dyDescent="0.25">
      <c r="C64" s="274"/>
      <c r="D64" s="274"/>
      <c r="E64" s="274"/>
      <c r="F64" s="274"/>
      <c r="G64" s="274"/>
      <c r="H64" s="274"/>
      <c r="I64" s="274"/>
      <c r="J64" s="274"/>
      <c r="K64" s="274"/>
    </row>
    <row r="65" spans="3:11" ht="60.75" customHeight="1" x14ac:dyDescent="0.25">
      <c r="C65" s="274"/>
      <c r="D65" s="274"/>
      <c r="E65" s="274"/>
      <c r="F65" s="274"/>
      <c r="G65" s="274"/>
      <c r="H65" s="274"/>
      <c r="I65" s="274"/>
      <c r="J65" s="274"/>
      <c r="K65" s="274"/>
    </row>
    <row r="74" spans="3:11" x14ac:dyDescent="0.25">
      <c r="C74" s="282" t="s">
        <v>745</v>
      </c>
      <c r="D74" s="282"/>
      <c r="E74" s="282"/>
      <c r="F74" s="282"/>
      <c r="G74" s="282"/>
      <c r="H74" s="282"/>
      <c r="I74" s="282"/>
      <c r="J74" s="282"/>
      <c r="K74" s="282"/>
    </row>
    <row r="75" spans="3:11" ht="45" customHeight="1" x14ac:dyDescent="0.25">
      <c r="C75" s="282"/>
      <c r="D75" s="282"/>
      <c r="E75" s="282"/>
      <c r="F75" s="282"/>
      <c r="G75" s="282"/>
      <c r="H75" s="282"/>
      <c r="I75" s="282"/>
      <c r="J75" s="282"/>
      <c r="K75" s="282"/>
    </row>
    <row r="77" spans="3:11" x14ac:dyDescent="0.25">
      <c r="C77" s="273" t="s">
        <v>746</v>
      </c>
      <c r="D77" s="274"/>
      <c r="E77" s="274"/>
      <c r="F77" s="274"/>
      <c r="G77" s="274"/>
      <c r="H77" s="274"/>
      <c r="I77" s="274"/>
      <c r="J77" s="274"/>
      <c r="K77" s="274"/>
    </row>
    <row r="78" spans="3:11" x14ac:dyDescent="0.25">
      <c r="C78" s="274"/>
      <c r="D78" s="274"/>
      <c r="E78" s="274"/>
      <c r="F78" s="274"/>
      <c r="G78" s="274"/>
      <c r="H78" s="274"/>
      <c r="I78" s="274"/>
      <c r="J78" s="274"/>
      <c r="K78" s="274"/>
    </row>
    <row r="79" spans="3:11" x14ac:dyDescent="0.25">
      <c r="C79" s="274"/>
      <c r="D79" s="274"/>
      <c r="E79" s="274"/>
      <c r="F79" s="274"/>
      <c r="G79" s="274"/>
      <c r="H79" s="274"/>
      <c r="I79" s="274"/>
      <c r="J79" s="274"/>
      <c r="K79" s="274"/>
    </row>
    <row r="80" spans="3:11" x14ac:dyDescent="0.25">
      <c r="C80" s="274"/>
      <c r="D80" s="274"/>
      <c r="E80" s="274"/>
      <c r="F80" s="274"/>
      <c r="G80" s="274"/>
      <c r="H80" s="274"/>
      <c r="I80" s="274"/>
      <c r="J80" s="274"/>
      <c r="K80" s="274"/>
    </row>
    <row r="81" spans="3:15" x14ac:dyDescent="0.25">
      <c r="C81" s="274"/>
      <c r="D81" s="274"/>
      <c r="E81" s="274"/>
      <c r="F81" s="274"/>
      <c r="G81" s="274"/>
      <c r="H81" s="274"/>
      <c r="I81" s="274"/>
      <c r="J81" s="274"/>
      <c r="K81" s="274"/>
    </row>
    <row r="82" spans="3:15" ht="43.5" customHeight="1" x14ac:dyDescent="0.25">
      <c r="C82" s="274"/>
      <c r="D82" s="274"/>
      <c r="E82" s="274"/>
      <c r="F82" s="274"/>
      <c r="G82" s="274"/>
      <c r="H82" s="274"/>
      <c r="I82" s="274"/>
      <c r="J82" s="274"/>
      <c r="K82" s="274"/>
    </row>
    <row r="85" spans="3:15" ht="15.75" thickBot="1" x14ac:dyDescent="0.3"/>
    <row r="86" spans="3:15" x14ac:dyDescent="0.25">
      <c r="N86" s="275" t="s">
        <v>755</v>
      </c>
      <c r="O86" s="276"/>
    </row>
    <row r="87" spans="3:15" ht="15.75" thickBot="1" x14ac:dyDescent="0.3">
      <c r="N87" s="277"/>
      <c r="O87" s="278"/>
    </row>
    <row r="92" spans="3:15" x14ac:dyDescent="0.25">
      <c r="C92" s="273" t="s">
        <v>747</v>
      </c>
      <c r="D92" s="274"/>
      <c r="E92" s="274"/>
      <c r="F92" s="274"/>
      <c r="G92" s="274"/>
      <c r="H92" s="274"/>
      <c r="I92" s="274"/>
      <c r="J92" s="274"/>
      <c r="K92" s="274"/>
    </row>
    <row r="93" spans="3:15" x14ac:dyDescent="0.25">
      <c r="C93" s="274"/>
      <c r="D93" s="274"/>
      <c r="E93" s="274"/>
      <c r="F93" s="274"/>
      <c r="G93" s="274"/>
      <c r="H93" s="274"/>
      <c r="I93" s="274"/>
      <c r="J93" s="274"/>
      <c r="K93" s="274"/>
    </row>
    <row r="94" spans="3:15" x14ac:dyDescent="0.25">
      <c r="C94" s="274"/>
      <c r="D94" s="274"/>
      <c r="E94" s="274"/>
      <c r="F94" s="274"/>
      <c r="G94" s="274"/>
      <c r="H94" s="274"/>
      <c r="I94" s="274"/>
      <c r="J94" s="274"/>
      <c r="K94" s="274"/>
    </row>
    <row r="95" spans="3:15" x14ac:dyDescent="0.25">
      <c r="C95" s="274"/>
      <c r="D95" s="274"/>
      <c r="E95" s="274"/>
      <c r="F95" s="274"/>
      <c r="G95" s="274"/>
      <c r="H95" s="274"/>
      <c r="I95" s="274"/>
      <c r="J95" s="274"/>
      <c r="K95" s="274"/>
    </row>
    <row r="96" spans="3:15" x14ac:dyDescent="0.25">
      <c r="C96" s="274"/>
      <c r="D96" s="274"/>
      <c r="E96" s="274"/>
      <c r="F96" s="274"/>
      <c r="G96" s="274"/>
      <c r="H96" s="274"/>
      <c r="I96" s="274"/>
      <c r="J96" s="274"/>
      <c r="K96" s="274"/>
    </row>
    <row r="97" spans="3:11" x14ac:dyDescent="0.25">
      <c r="C97" s="274"/>
      <c r="D97" s="274"/>
      <c r="E97" s="274"/>
      <c r="F97" s="274"/>
      <c r="G97" s="274"/>
      <c r="H97" s="274"/>
      <c r="I97" s="274"/>
      <c r="J97" s="274"/>
      <c r="K97" s="274"/>
    </row>
    <row r="106" spans="3:11" x14ac:dyDescent="0.25">
      <c r="C106" s="281" t="s">
        <v>748</v>
      </c>
      <c r="D106" s="281"/>
      <c r="E106" s="281"/>
      <c r="F106" s="281"/>
      <c r="G106" s="281"/>
      <c r="H106" s="281"/>
      <c r="I106" s="281"/>
      <c r="J106" s="281"/>
      <c r="K106" s="281"/>
    </row>
    <row r="108" spans="3:11" x14ac:dyDescent="0.25">
      <c r="C108" s="273" t="s">
        <v>749</v>
      </c>
      <c r="D108" s="274"/>
      <c r="E108" s="274"/>
      <c r="F108" s="274"/>
      <c r="G108" s="274"/>
      <c r="H108" s="274"/>
      <c r="I108" s="274"/>
      <c r="J108" s="274"/>
      <c r="K108" s="274"/>
    </row>
    <row r="109" spans="3:11" x14ac:dyDescent="0.25">
      <c r="C109" s="274"/>
      <c r="D109" s="274"/>
      <c r="E109" s="274"/>
      <c r="F109" s="274"/>
      <c r="G109" s="274"/>
      <c r="H109" s="274"/>
      <c r="I109" s="274"/>
      <c r="J109" s="274"/>
      <c r="K109" s="274"/>
    </row>
    <row r="110" spans="3:11" x14ac:dyDescent="0.25">
      <c r="C110" s="274"/>
      <c r="D110" s="274"/>
      <c r="E110" s="274"/>
      <c r="F110" s="274"/>
      <c r="G110" s="274"/>
      <c r="H110" s="274"/>
      <c r="I110" s="274"/>
      <c r="J110" s="274"/>
      <c r="K110" s="274"/>
    </row>
    <row r="111" spans="3:11" x14ac:dyDescent="0.25">
      <c r="C111" s="274"/>
      <c r="D111" s="274"/>
      <c r="E111" s="274"/>
      <c r="F111" s="274"/>
      <c r="G111" s="274"/>
      <c r="H111" s="274"/>
      <c r="I111" s="274"/>
      <c r="J111" s="274"/>
      <c r="K111" s="274"/>
    </row>
    <row r="112" spans="3:11" ht="60.75" customHeight="1" x14ac:dyDescent="0.25">
      <c r="C112" s="274"/>
      <c r="D112" s="274"/>
      <c r="E112" s="274"/>
      <c r="F112" s="274"/>
      <c r="G112" s="274"/>
      <c r="H112" s="274"/>
      <c r="I112" s="274"/>
      <c r="J112" s="274"/>
      <c r="K112" s="274"/>
    </row>
    <row r="113" spans="3:15" ht="60.75" customHeight="1" thickBot="1" x14ac:dyDescent="0.3"/>
    <row r="114" spans="3:15" x14ac:dyDescent="0.25">
      <c r="N114" s="275" t="s">
        <v>755</v>
      </c>
      <c r="O114" s="276"/>
    </row>
    <row r="115" spans="3:15" ht="15.75" thickBot="1" x14ac:dyDescent="0.3">
      <c r="N115" s="277"/>
      <c r="O115" s="278"/>
    </row>
    <row r="117" spans="3:15" x14ac:dyDescent="0.25">
      <c r="C117" s="279" t="s">
        <v>750</v>
      </c>
      <c r="D117" s="279"/>
      <c r="E117" s="279"/>
      <c r="F117" s="279"/>
      <c r="G117" s="279"/>
      <c r="H117" s="279"/>
      <c r="I117" s="279"/>
      <c r="J117" s="279"/>
      <c r="K117" s="279"/>
    </row>
    <row r="118" spans="3:15" x14ac:dyDescent="0.25">
      <c r="C118" s="279"/>
      <c r="D118" s="279"/>
      <c r="E118" s="279"/>
      <c r="F118" s="279"/>
      <c r="G118" s="279"/>
      <c r="H118" s="279"/>
      <c r="I118" s="279"/>
      <c r="J118" s="279"/>
      <c r="K118" s="279"/>
    </row>
    <row r="119" spans="3:15" x14ac:dyDescent="0.25">
      <c r="C119" s="279"/>
      <c r="D119" s="279"/>
      <c r="E119" s="279"/>
      <c r="F119" s="279"/>
      <c r="G119" s="279"/>
      <c r="H119" s="279"/>
      <c r="I119" s="279"/>
      <c r="J119" s="279"/>
      <c r="K119" s="279"/>
    </row>
    <row r="120" spans="3:15" x14ac:dyDescent="0.25">
      <c r="C120" s="279"/>
      <c r="D120" s="279"/>
      <c r="E120" s="279"/>
      <c r="F120" s="279"/>
      <c r="G120" s="279"/>
      <c r="H120" s="279"/>
      <c r="I120" s="279"/>
      <c r="J120" s="279"/>
      <c r="K120" s="279"/>
    </row>
    <row r="121" spans="3:15" x14ac:dyDescent="0.25">
      <c r="C121" s="279"/>
      <c r="D121" s="279"/>
      <c r="E121" s="279"/>
      <c r="F121" s="279"/>
      <c r="G121" s="279"/>
      <c r="H121" s="279"/>
      <c r="I121" s="279"/>
      <c r="J121" s="279"/>
      <c r="K121" s="279"/>
    </row>
    <row r="122" spans="3:15" x14ac:dyDescent="0.25">
      <c r="C122" s="279"/>
      <c r="D122" s="279"/>
      <c r="E122" s="279"/>
      <c r="F122" s="279"/>
      <c r="G122" s="279"/>
      <c r="H122" s="279"/>
      <c r="I122" s="279"/>
      <c r="J122" s="279"/>
      <c r="K122" s="279"/>
    </row>
    <row r="123" spans="3:15" x14ac:dyDescent="0.25">
      <c r="C123" s="279"/>
      <c r="D123" s="279"/>
      <c r="E123" s="279"/>
      <c r="F123" s="279"/>
      <c r="G123" s="279"/>
      <c r="H123" s="279"/>
      <c r="I123" s="279"/>
      <c r="J123" s="279"/>
      <c r="K123" s="279"/>
    </row>
    <row r="124" spans="3:15" x14ac:dyDescent="0.25">
      <c r="C124" s="279"/>
      <c r="D124" s="279"/>
      <c r="E124" s="279"/>
      <c r="F124" s="279"/>
      <c r="G124" s="279"/>
      <c r="H124" s="279"/>
      <c r="I124" s="279"/>
      <c r="J124" s="279"/>
      <c r="K124" s="279"/>
    </row>
    <row r="125" spans="3:15" x14ac:dyDescent="0.25">
      <c r="C125" s="279"/>
      <c r="D125" s="279"/>
      <c r="E125" s="279"/>
      <c r="F125" s="279"/>
      <c r="G125" s="279"/>
      <c r="H125" s="279"/>
      <c r="I125" s="279"/>
      <c r="J125" s="279"/>
      <c r="K125" s="279"/>
    </row>
    <row r="129" spans="3:15" x14ac:dyDescent="0.25">
      <c r="C129" s="273" t="s">
        <v>751</v>
      </c>
      <c r="D129" s="274"/>
      <c r="E129" s="274"/>
      <c r="F129" s="274"/>
      <c r="G129" s="274"/>
      <c r="H129" s="274"/>
      <c r="I129" s="274"/>
      <c r="J129" s="274"/>
      <c r="K129" s="274"/>
    </row>
    <row r="130" spans="3:15" ht="15.75" thickBot="1" x14ac:dyDescent="0.3">
      <c r="C130" s="274"/>
      <c r="D130" s="274"/>
      <c r="E130" s="274"/>
      <c r="F130" s="274"/>
      <c r="G130" s="274"/>
      <c r="H130" s="274"/>
      <c r="I130" s="274"/>
      <c r="J130" s="274"/>
      <c r="K130" s="274"/>
    </row>
    <row r="131" spans="3:15" x14ac:dyDescent="0.25">
      <c r="C131" s="274"/>
      <c r="D131" s="274"/>
      <c r="E131" s="274"/>
      <c r="F131" s="274"/>
      <c r="G131" s="274"/>
      <c r="H131" s="274"/>
      <c r="I131" s="274"/>
      <c r="J131" s="274"/>
      <c r="K131" s="274"/>
      <c r="N131" s="275" t="s">
        <v>755</v>
      </c>
      <c r="O131" s="276"/>
    </row>
    <row r="132" spans="3:15" ht="15.75" thickBot="1" x14ac:dyDescent="0.3">
      <c r="C132" s="274"/>
      <c r="D132" s="274"/>
      <c r="E132" s="274"/>
      <c r="F132" s="274"/>
      <c r="G132" s="274"/>
      <c r="H132" s="274"/>
      <c r="I132" s="274"/>
      <c r="J132" s="274"/>
      <c r="K132" s="274"/>
      <c r="N132" s="277"/>
      <c r="O132" s="278"/>
    </row>
    <row r="133" spans="3:15" x14ac:dyDescent="0.25">
      <c r="C133" s="274"/>
      <c r="D133" s="274"/>
      <c r="E133" s="274"/>
      <c r="F133" s="274"/>
      <c r="G133" s="274"/>
      <c r="H133" s="274"/>
      <c r="I133" s="274"/>
      <c r="J133" s="274"/>
      <c r="K133" s="274"/>
    </row>
    <row r="134" spans="3:15" x14ac:dyDescent="0.25">
      <c r="C134" s="274"/>
      <c r="D134" s="274"/>
      <c r="E134" s="274"/>
      <c r="F134" s="274"/>
      <c r="G134" s="274"/>
      <c r="H134" s="274"/>
      <c r="I134" s="274"/>
      <c r="J134" s="274"/>
      <c r="K134" s="274"/>
    </row>
    <row r="135" spans="3:15" x14ac:dyDescent="0.25">
      <c r="C135" s="274"/>
      <c r="D135" s="274"/>
      <c r="E135" s="274"/>
      <c r="F135" s="274"/>
      <c r="G135" s="274"/>
      <c r="H135" s="274"/>
      <c r="I135" s="274"/>
      <c r="J135" s="274"/>
      <c r="K135" s="274"/>
    </row>
    <row r="136" spans="3:15" x14ac:dyDescent="0.25">
      <c r="C136" s="274"/>
      <c r="D136" s="274"/>
      <c r="E136" s="274"/>
      <c r="F136" s="274"/>
      <c r="G136" s="274"/>
      <c r="H136" s="274"/>
      <c r="I136" s="274"/>
      <c r="J136" s="274"/>
      <c r="K136" s="274"/>
    </row>
    <row r="137" spans="3:15" x14ac:dyDescent="0.25">
      <c r="C137" s="274"/>
      <c r="D137" s="274"/>
      <c r="E137" s="274"/>
      <c r="F137" s="274"/>
      <c r="G137" s="274"/>
      <c r="H137" s="274"/>
      <c r="I137" s="274"/>
      <c r="J137" s="274"/>
      <c r="K137" s="274"/>
    </row>
    <row r="155" spans="14:15" ht="15.75" thickBot="1" x14ac:dyDescent="0.3"/>
    <row r="156" spans="14:15" x14ac:dyDescent="0.25">
      <c r="N156" s="275" t="s">
        <v>755</v>
      </c>
      <c r="O156" s="276"/>
    </row>
    <row r="157" spans="14:15" ht="15.75" thickBot="1" x14ac:dyDescent="0.3">
      <c r="N157" s="277"/>
      <c r="O157" s="278"/>
    </row>
    <row r="163" spans="3:11" x14ac:dyDescent="0.25">
      <c r="C163" s="273" t="s">
        <v>752</v>
      </c>
      <c r="D163" s="274"/>
      <c r="E163" s="274"/>
      <c r="F163" s="274"/>
      <c r="G163" s="274"/>
      <c r="H163" s="274"/>
      <c r="I163" s="274"/>
      <c r="J163" s="274"/>
      <c r="K163" s="274"/>
    </row>
    <row r="164" spans="3:11" x14ac:dyDescent="0.25">
      <c r="C164" s="274"/>
      <c r="D164" s="274"/>
      <c r="E164" s="274"/>
      <c r="F164" s="274"/>
      <c r="G164" s="274"/>
      <c r="H164" s="274"/>
      <c r="I164" s="274"/>
      <c r="J164" s="274"/>
      <c r="K164" s="274"/>
    </row>
    <row r="165" spans="3:11" x14ac:dyDescent="0.25">
      <c r="C165" s="274"/>
      <c r="D165" s="274"/>
      <c r="E165" s="274"/>
      <c r="F165" s="274"/>
      <c r="G165" s="274"/>
      <c r="H165" s="274"/>
      <c r="I165" s="274"/>
      <c r="J165" s="274"/>
      <c r="K165" s="274"/>
    </row>
    <row r="166" spans="3:11" x14ac:dyDescent="0.25">
      <c r="C166" s="274"/>
      <c r="D166" s="274"/>
      <c r="E166" s="274"/>
      <c r="F166" s="274"/>
      <c r="G166" s="274"/>
      <c r="H166" s="274"/>
      <c r="I166" s="274"/>
      <c r="J166" s="274"/>
      <c r="K166" s="274"/>
    </row>
    <row r="167" spans="3:11" x14ac:dyDescent="0.25">
      <c r="C167" s="274"/>
      <c r="D167" s="274"/>
      <c r="E167" s="274"/>
      <c r="F167" s="274"/>
      <c r="G167" s="274"/>
      <c r="H167" s="274"/>
      <c r="I167" s="274"/>
      <c r="J167" s="274"/>
      <c r="K167" s="274"/>
    </row>
    <row r="168" spans="3:11" x14ac:dyDescent="0.25">
      <c r="C168" s="274"/>
      <c r="D168" s="274"/>
      <c r="E168" s="274"/>
      <c r="F168" s="274"/>
      <c r="G168" s="274"/>
      <c r="H168" s="274"/>
      <c r="I168" s="274"/>
      <c r="J168" s="274"/>
      <c r="K168" s="274"/>
    </row>
    <row r="169" spans="3:11" x14ac:dyDescent="0.25">
      <c r="C169" s="274"/>
      <c r="D169" s="274"/>
      <c r="E169" s="274"/>
      <c r="F169" s="274"/>
      <c r="G169" s="274"/>
      <c r="H169" s="274"/>
      <c r="I169" s="274"/>
      <c r="J169" s="274"/>
      <c r="K169" s="274"/>
    </row>
    <row r="178" spans="14:15" ht="15.75" thickBot="1" x14ac:dyDescent="0.3"/>
    <row r="179" spans="14:15" x14ac:dyDescent="0.25">
      <c r="N179" s="275" t="s">
        <v>755</v>
      </c>
      <c r="O179" s="276"/>
    </row>
    <row r="180" spans="14:15" ht="15.75" thickBot="1" x14ac:dyDescent="0.3">
      <c r="N180" s="277"/>
      <c r="O180" s="278"/>
    </row>
    <row r="195" spans="3:15" x14ac:dyDescent="0.25">
      <c r="C195" s="280" t="s">
        <v>753</v>
      </c>
      <c r="D195" s="280"/>
    </row>
    <row r="196" spans="3:15" x14ac:dyDescent="0.25">
      <c r="C196" s="263"/>
      <c r="D196" s="263"/>
      <c r="E196" s="263"/>
      <c r="F196" s="263"/>
      <c r="G196" s="263"/>
      <c r="H196" s="263"/>
      <c r="I196" s="263"/>
      <c r="J196" s="263"/>
      <c r="K196" s="263"/>
    </row>
    <row r="197" spans="3:15" x14ac:dyDescent="0.25">
      <c r="C197" s="263"/>
      <c r="D197" s="263"/>
      <c r="E197" s="263"/>
      <c r="F197" s="263"/>
      <c r="G197" s="263"/>
      <c r="H197" s="263"/>
      <c r="I197" s="263"/>
      <c r="J197" s="263"/>
      <c r="K197" s="263"/>
    </row>
    <row r="198" spans="3:15" x14ac:dyDescent="0.25">
      <c r="C198" s="263"/>
      <c r="D198" s="263"/>
      <c r="E198" s="263"/>
      <c r="F198" s="263"/>
      <c r="G198" s="263"/>
      <c r="H198" s="263"/>
      <c r="I198" s="263"/>
      <c r="J198" s="263"/>
      <c r="K198" s="263"/>
    </row>
    <row r="199" spans="3:15" x14ac:dyDescent="0.25">
      <c r="C199" s="263"/>
      <c r="D199" s="263"/>
      <c r="E199" s="263"/>
      <c r="F199" s="263"/>
      <c r="G199" s="263"/>
      <c r="H199" s="263"/>
      <c r="I199" s="263"/>
      <c r="J199" s="263"/>
      <c r="K199" s="263"/>
    </row>
    <row r="200" spans="3:15" x14ac:dyDescent="0.25">
      <c r="C200" s="263"/>
      <c r="D200" s="263"/>
      <c r="E200" s="263"/>
      <c r="F200" s="263"/>
      <c r="G200" s="263"/>
      <c r="H200" s="263"/>
      <c r="I200" s="263"/>
      <c r="J200" s="263"/>
      <c r="K200" s="263"/>
    </row>
    <row r="202" spans="3:15" ht="15.75" thickBot="1" x14ac:dyDescent="0.3"/>
    <row r="203" spans="3:15" x14ac:dyDescent="0.25">
      <c r="C203" s="273" t="s">
        <v>754</v>
      </c>
      <c r="D203" s="273"/>
      <c r="E203" s="273"/>
      <c r="F203" s="273"/>
      <c r="G203" s="273"/>
      <c r="H203" s="273"/>
      <c r="I203" s="273"/>
      <c r="J203" s="273"/>
      <c r="K203" s="273"/>
      <c r="N203" s="275" t="s">
        <v>755</v>
      </c>
      <c r="O203" s="276"/>
    </row>
    <row r="204" spans="3:15" ht="15.75" thickBot="1" x14ac:dyDescent="0.3">
      <c r="C204" s="273"/>
      <c r="D204" s="273"/>
      <c r="E204" s="273"/>
      <c r="F204" s="273"/>
      <c r="G204" s="273"/>
      <c r="H204" s="273"/>
      <c r="I204" s="273"/>
      <c r="J204" s="273"/>
      <c r="K204" s="273"/>
      <c r="N204" s="277"/>
      <c r="O204" s="278"/>
    </row>
    <row r="205" spans="3:15" x14ac:dyDescent="0.25">
      <c r="C205" s="273"/>
      <c r="D205" s="273"/>
      <c r="E205" s="273"/>
      <c r="F205" s="273"/>
      <c r="G205" s="273"/>
      <c r="H205" s="273"/>
      <c r="I205" s="273"/>
      <c r="J205" s="273"/>
      <c r="K205" s="273"/>
    </row>
  </sheetData>
  <customSheetViews>
    <customSheetView guid="{145BDBF5-1F15-4A28-870E-0A9DFCC9AE60}" topLeftCell="A197">
      <selection activeCell="Q158" sqref="Q158"/>
      <pageMargins left="0.7" right="0.7" top="0.75" bottom="0.75" header="0.3" footer="0.3"/>
    </customSheetView>
  </customSheetViews>
  <mergeCells count="24">
    <mergeCell ref="N61:O62"/>
    <mergeCell ref="N40:O41"/>
    <mergeCell ref="C74:K75"/>
    <mergeCell ref="C77:K82"/>
    <mergeCell ref="C203:K205"/>
    <mergeCell ref="N86:O87"/>
    <mergeCell ref="N131:O132"/>
    <mergeCell ref="N179:O180"/>
    <mergeCell ref="C117:K125"/>
    <mergeCell ref="C129:K137"/>
    <mergeCell ref="C163:K169"/>
    <mergeCell ref="C195:D195"/>
    <mergeCell ref="C196:K200"/>
    <mergeCell ref="N114:O115"/>
    <mergeCell ref="N156:O157"/>
    <mergeCell ref="N203:O204"/>
    <mergeCell ref="C92:K97"/>
    <mergeCell ref="C106:K106"/>
    <mergeCell ref="C108:K112"/>
    <mergeCell ref="A1:L2"/>
    <mergeCell ref="C36:K38"/>
    <mergeCell ref="C46:K47"/>
    <mergeCell ref="C49:K54"/>
    <mergeCell ref="C63:K65"/>
  </mergeCells>
  <hyperlinks>
    <hyperlink ref="N203:O204" location="'Custom Number Format'!A1" display="TOP"/>
    <hyperlink ref="N86:O87" location="'Custom Number Format'!A1" display="TOP"/>
    <hyperlink ref="N131:O132" location="'Custom Number Format'!A1" display="TOP"/>
    <hyperlink ref="N179:O180" location="'Custom Number Format'!A1" display="TOP"/>
    <hyperlink ref="N61:O62" location="'Custom Number Format'!A1" display="TOP"/>
    <hyperlink ref="N40:O41" location="'Custom Number Format'!A1" display="TOP"/>
    <hyperlink ref="N114:O115" location="'Custom Number Format'!A1" display="TOP"/>
    <hyperlink ref="N156:O157" location="'Custom Number Format'!A1" display="TOP"/>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workbookViewId="0">
      <selection activeCell="E13" sqref="E13:G14"/>
    </sheetView>
  </sheetViews>
  <sheetFormatPr defaultRowHeight="15" x14ac:dyDescent="0.25"/>
  <cols>
    <col min="1" max="1" width="15.140625" bestFit="1" customWidth="1"/>
    <col min="2" max="2" width="16.85546875" bestFit="1" customWidth="1"/>
  </cols>
  <sheetData>
    <row r="1" spans="1:12" ht="18.75" x14ac:dyDescent="0.3">
      <c r="A1" s="102" t="s">
        <v>44</v>
      </c>
      <c r="B1" s="392"/>
    </row>
    <row r="2" spans="1:12" ht="18.75" x14ac:dyDescent="0.3">
      <c r="A2" s="393" t="s">
        <v>773</v>
      </c>
      <c r="B2" s="241" t="str">
        <f>PROPER(A2)</f>
        <v>Adam Ali</v>
      </c>
    </row>
    <row r="3" spans="1:12" ht="18.75" x14ac:dyDescent="0.3">
      <c r="A3" s="393" t="s">
        <v>774</v>
      </c>
      <c r="B3" s="241" t="str">
        <f t="shared" ref="B3:B6" si="0">PROPER(A3)</f>
        <v>Moiz</v>
      </c>
    </row>
    <row r="4" spans="1:12" ht="18.75" x14ac:dyDescent="0.3">
      <c r="A4" s="393" t="s">
        <v>775</v>
      </c>
      <c r="B4" s="241" t="str">
        <f t="shared" si="0"/>
        <v>Shehroz Khan</v>
      </c>
      <c r="L4" s="391" t="s">
        <v>778</v>
      </c>
    </row>
    <row r="5" spans="1:12" ht="18.75" x14ac:dyDescent="0.3">
      <c r="A5" s="393" t="s">
        <v>776</v>
      </c>
      <c r="B5" s="241" t="str">
        <f t="shared" si="0"/>
        <v>Rubab Afzal</v>
      </c>
      <c r="L5" s="391"/>
    </row>
    <row r="6" spans="1:12" ht="18.75" x14ac:dyDescent="0.3">
      <c r="A6" s="393" t="s">
        <v>777</v>
      </c>
      <c r="B6" s="241" t="str">
        <f t="shared" si="0"/>
        <v>Zinnia Arshad</v>
      </c>
      <c r="L6" s="391"/>
    </row>
    <row r="7" spans="1:12" x14ac:dyDescent="0.25">
      <c r="L7" s="391"/>
    </row>
    <row r="8" spans="1:12" x14ac:dyDescent="0.25">
      <c r="L8" s="391"/>
    </row>
    <row r="9" spans="1:12" x14ac:dyDescent="0.25">
      <c r="L9" s="391"/>
    </row>
    <row r="10" spans="1:12" x14ac:dyDescent="0.25">
      <c r="L10" s="391"/>
    </row>
    <row r="11" spans="1:12" x14ac:dyDescent="0.25">
      <c r="L11" s="391"/>
    </row>
    <row r="12" spans="1:12" x14ac:dyDescent="0.25">
      <c r="L12" s="391"/>
    </row>
    <row r="13" spans="1:12" x14ac:dyDescent="0.25">
      <c r="E13" s="246" t="s">
        <v>2</v>
      </c>
      <c r="F13" s="246"/>
      <c r="G13" s="246"/>
      <c r="L13" s="391"/>
    </row>
    <row r="14" spans="1:12" x14ac:dyDescent="0.25">
      <c r="E14" s="246"/>
      <c r="F14" s="246"/>
      <c r="G14" s="246"/>
      <c r="L14" s="391"/>
    </row>
    <row r="15" spans="1:12" x14ac:dyDescent="0.25">
      <c r="L15" s="391"/>
    </row>
    <row r="16" spans="1:12" x14ac:dyDescent="0.25">
      <c r="L16" s="391"/>
    </row>
    <row r="17" spans="12:12" x14ac:dyDescent="0.25">
      <c r="L17" s="391"/>
    </row>
    <row r="18" spans="12:12" x14ac:dyDescent="0.25">
      <c r="L18" s="391"/>
    </row>
    <row r="19" spans="12:12" x14ac:dyDescent="0.25">
      <c r="L19" s="391"/>
    </row>
  </sheetData>
  <mergeCells count="2">
    <mergeCell ref="E13:G14"/>
    <mergeCell ref="L4:L19"/>
  </mergeCells>
  <hyperlinks>
    <hyperlink ref="E13:G14" location="Main_Page!A1" display="Main Pag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workbookViewId="0">
      <selection activeCell="J18" sqref="J18:L19"/>
    </sheetView>
  </sheetViews>
  <sheetFormatPr defaultRowHeight="15" x14ac:dyDescent="0.25"/>
  <sheetData>
    <row r="1" spans="1:11" x14ac:dyDescent="0.25">
      <c r="A1" s="388" t="s">
        <v>769</v>
      </c>
      <c r="B1" s="388"/>
      <c r="C1" s="388"/>
      <c r="D1" s="388"/>
      <c r="E1" s="388"/>
      <c r="F1" s="388"/>
      <c r="G1" s="388"/>
    </row>
    <row r="2" spans="1:11" x14ac:dyDescent="0.25">
      <c r="A2" s="388"/>
      <c r="B2" s="388"/>
      <c r="C2" s="388"/>
      <c r="D2" s="388"/>
      <c r="E2" s="388"/>
      <c r="F2" s="388"/>
      <c r="G2" s="388"/>
    </row>
    <row r="4" spans="1:11" x14ac:dyDescent="0.25">
      <c r="A4" s="389" t="s">
        <v>770</v>
      </c>
      <c r="B4" s="389"/>
      <c r="C4" s="389"/>
      <c r="D4" s="389"/>
      <c r="E4" s="389"/>
      <c r="F4" s="389"/>
      <c r="G4" s="389"/>
    </row>
    <row r="5" spans="1:11" x14ac:dyDescent="0.25">
      <c r="A5" s="389"/>
      <c r="B5" s="389"/>
      <c r="C5" s="389"/>
      <c r="D5" s="389"/>
      <c r="E5" s="389"/>
      <c r="F5" s="389"/>
      <c r="G5" s="389"/>
    </row>
    <row r="6" spans="1:11" x14ac:dyDescent="0.25">
      <c r="A6" s="389"/>
      <c r="B6" s="389"/>
      <c r="C6" s="389"/>
      <c r="D6" s="389"/>
      <c r="E6" s="389"/>
      <c r="F6" s="389"/>
      <c r="G6" s="389"/>
    </row>
    <row r="7" spans="1:11" x14ac:dyDescent="0.25">
      <c r="A7" s="389"/>
      <c r="B7" s="389"/>
      <c r="C7" s="389"/>
      <c r="D7" s="389"/>
      <c r="E7" s="389"/>
      <c r="F7" s="389"/>
      <c r="G7" s="389"/>
    </row>
    <row r="8" spans="1:11" x14ac:dyDescent="0.25">
      <c r="I8" s="390" t="s">
        <v>771</v>
      </c>
      <c r="J8" s="390"/>
      <c r="K8" s="390"/>
    </row>
    <row r="9" spans="1:11" x14ac:dyDescent="0.25">
      <c r="I9" s="390"/>
      <c r="J9" s="390"/>
      <c r="K9" s="390"/>
    </row>
    <row r="10" spans="1:11" x14ac:dyDescent="0.25">
      <c r="I10" s="390"/>
      <c r="J10" s="390"/>
      <c r="K10" s="390"/>
    </row>
    <row r="11" spans="1:11" x14ac:dyDescent="0.25">
      <c r="A11">
        <v>23</v>
      </c>
      <c r="B11">
        <f>CONVERT(A11,"ft","m")</f>
        <v>7.0103999999999997</v>
      </c>
      <c r="I11" s="390"/>
      <c r="J11" s="390"/>
      <c r="K11" s="390"/>
    </row>
    <row r="12" spans="1:11" x14ac:dyDescent="0.25">
      <c r="I12" s="390"/>
      <c r="J12" s="390"/>
      <c r="K12" s="390"/>
    </row>
    <row r="18" spans="10:12" x14ac:dyDescent="0.25">
      <c r="J18" s="246" t="s">
        <v>2</v>
      </c>
      <c r="K18" s="246"/>
      <c r="L18" s="246"/>
    </row>
    <row r="19" spans="10:12" x14ac:dyDescent="0.25">
      <c r="J19" s="246"/>
      <c r="K19" s="246"/>
      <c r="L19" s="246"/>
    </row>
  </sheetData>
  <mergeCells count="4">
    <mergeCell ref="A1:G2"/>
    <mergeCell ref="A4:G7"/>
    <mergeCell ref="I8:K12"/>
    <mergeCell ref="J18:L19"/>
  </mergeCells>
  <hyperlinks>
    <hyperlink ref="J18:L19" location="Main_Page!A1" display="Main Page"/>
  </hyperlink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G16" sqref="G16:I17"/>
    </sheetView>
  </sheetViews>
  <sheetFormatPr defaultRowHeight="15" x14ac:dyDescent="0.25"/>
  <sheetData>
    <row r="1" spans="1:14" x14ac:dyDescent="0.25">
      <c r="A1" s="283" t="s">
        <v>721</v>
      </c>
      <c r="B1" s="284"/>
      <c r="C1" s="284"/>
      <c r="D1" s="284"/>
      <c r="E1" s="284"/>
      <c r="F1" s="284"/>
      <c r="G1" s="284"/>
      <c r="H1" s="284"/>
      <c r="I1" s="284"/>
      <c r="J1" s="284"/>
      <c r="K1" s="284"/>
      <c r="L1" s="284"/>
      <c r="M1" s="284"/>
      <c r="N1" s="284"/>
    </row>
    <row r="2" spans="1:14" x14ac:dyDescent="0.25">
      <c r="A2" s="284"/>
      <c r="B2" s="284"/>
      <c r="C2" s="284"/>
      <c r="D2" s="284"/>
      <c r="E2" s="284"/>
      <c r="F2" s="284"/>
      <c r="G2" s="284"/>
      <c r="H2" s="284"/>
      <c r="I2" s="284"/>
      <c r="J2" s="284"/>
      <c r="K2" s="284"/>
      <c r="L2" s="284"/>
      <c r="M2" s="284"/>
      <c r="N2" s="284"/>
    </row>
    <row r="3" spans="1:14" ht="48.75" customHeight="1" x14ac:dyDescent="0.25">
      <c r="A3" s="284"/>
      <c r="B3" s="284"/>
      <c r="C3" s="284"/>
      <c r="D3" s="284"/>
      <c r="E3" s="284"/>
      <c r="F3" s="284"/>
      <c r="G3" s="284"/>
      <c r="H3" s="284"/>
      <c r="I3" s="284"/>
      <c r="J3" s="284"/>
      <c r="K3" s="284"/>
      <c r="L3" s="284"/>
      <c r="M3" s="284"/>
      <c r="N3" s="284"/>
    </row>
    <row r="4" spans="1:14" x14ac:dyDescent="0.25">
      <c r="A4" s="223"/>
      <c r="B4" s="283" t="s">
        <v>722</v>
      </c>
      <c r="C4" s="284"/>
      <c r="D4" s="284"/>
      <c r="E4" s="284"/>
      <c r="F4" s="284"/>
      <c r="G4" s="284"/>
      <c r="H4" s="284"/>
      <c r="I4" s="284"/>
      <c r="J4" s="284"/>
      <c r="K4" s="284"/>
      <c r="L4" s="284"/>
      <c r="M4" s="284"/>
      <c r="N4" s="284"/>
    </row>
    <row r="5" spans="1:14" x14ac:dyDescent="0.25">
      <c r="A5" s="223"/>
      <c r="B5" s="284"/>
      <c r="C5" s="284"/>
      <c r="D5" s="284"/>
      <c r="E5" s="284"/>
      <c r="F5" s="284"/>
      <c r="G5" s="284"/>
      <c r="H5" s="284"/>
      <c r="I5" s="284"/>
      <c r="J5" s="284"/>
      <c r="K5" s="284"/>
      <c r="L5" s="284"/>
      <c r="M5" s="284"/>
      <c r="N5" s="284"/>
    </row>
    <row r="6" spans="1:14" x14ac:dyDescent="0.25">
      <c r="A6" s="223"/>
      <c r="B6" s="284"/>
      <c r="C6" s="284"/>
      <c r="D6" s="284"/>
      <c r="E6" s="284"/>
      <c r="F6" s="284"/>
      <c r="G6" s="284"/>
      <c r="H6" s="284"/>
      <c r="I6" s="284"/>
      <c r="J6" s="284"/>
      <c r="K6" s="284"/>
      <c r="L6" s="284"/>
      <c r="M6" s="284"/>
      <c r="N6" s="284"/>
    </row>
    <row r="10" spans="1:14" x14ac:dyDescent="0.25">
      <c r="E10" s="285" t="s">
        <v>723</v>
      </c>
      <c r="F10" s="285"/>
      <c r="G10" s="285"/>
      <c r="H10" s="285"/>
      <c r="I10" s="285"/>
      <c r="J10" s="285"/>
    </row>
    <row r="11" spans="1:14" x14ac:dyDescent="0.25">
      <c r="E11" s="285"/>
      <c r="F11" s="285"/>
      <c r="G11" s="285"/>
      <c r="H11" s="285"/>
      <c r="I11" s="285"/>
      <c r="J11" s="285"/>
    </row>
    <row r="16" spans="1:14" x14ac:dyDescent="0.25">
      <c r="G16" s="246" t="s">
        <v>2</v>
      </c>
      <c r="H16" s="246"/>
      <c r="I16" s="246"/>
    </row>
    <row r="17" spans="7:9" x14ac:dyDescent="0.25">
      <c r="G17" s="246"/>
      <c r="H17" s="246"/>
      <c r="I17" s="246"/>
    </row>
  </sheetData>
  <customSheetViews>
    <customSheetView guid="{145BDBF5-1F15-4A28-870E-0A9DFCC9AE60}">
      <selection activeCell="G16" sqref="G16:I17"/>
      <pageMargins left="0.7" right="0.7" top="0.75" bottom="0.75" header="0.3" footer="0.3"/>
      <pageSetup orientation="portrait" horizontalDpi="1200" verticalDpi="1200" r:id="rId1"/>
    </customSheetView>
  </customSheetViews>
  <mergeCells count="4">
    <mergeCell ref="A1:N3"/>
    <mergeCell ref="B4:N6"/>
    <mergeCell ref="E10:J11"/>
    <mergeCell ref="G16:I17"/>
  </mergeCells>
  <hyperlinks>
    <hyperlink ref="G16:I17" location="Main_Page!A1" display="Main Page"/>
  </hyperlinks>
  <pageMargins left="0.7" right="0.7" top="0.75" bottom="0.75" header="0.3" footer="0.3"/>
  <pageSetup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D21" sqref="D21"/>
    </sheetView>
  </sheetViews>
  <sheetFormatPr defaultRowHeight="15" x14ac:dyDescent="0.25"/>
  <cols>
    <col min="1" max="1" width="22.85546875" style="167" customWidth="1"/>
    <col min="2" max="2" width="21.5703125" style="167" customWidth="1"/>
    <col min="3" max="3" width="15.85546875" style="167" customWidth="1"/>
    <col min="4" max="4" width="29.7109375" style="167" customWidth="1"/>
    <col min="5" max="5" width="32" style="167" customWidth="1"/>
    <col min="6" max="6" width="13.28515625" style="167" customWidth="1"/>
    <col min="7" max="16384" width="9.140625" style="167"/>
  </cols>
  <sheetData>
    <row r="1" spans="1:6" ht="22.5" x14ac:dyDescent="0.3">
      <c r="A1" s="173" t="s">
        <v>574</v>
      </c>
    </row>
    <row r="3" spans="1:6" x14ac:dyDescent="0.25">
      <c r="A3" s="167" t="s">
        <v>573</v>
      </c>
    </row>
    <row r="4" spans="1:6" x14ac:dyDescent="0.25">
      <c r="A4" s="167" t="s">
        <v>572</v>
      </c>
    </row>
    <row r="6" spans="1:6" x14ac:dyDescent="0.25">
      <c r="A6" s="167" t="s">
        <v>571</v>
      </c>
    </row>
    <row r="8" spans="1:6" x14ac:dyDescent="0.25">
      <c r="A8" s="167" t="s">
        <v>570</v>
      </c>
    </row>
    <row r="9" spans="1:6" x14ac:dyDescent="0.25">
      <c r="A9" s="167" t="s">
        <v>569</v>
      </c>
    </row>
    <row r="11" spans="1:6" x14ac:dyDescent="0.25">
      <c r="A11" s="172" t="s">
        <v>568</v>
      </c>
      <c r="B11" s="172"/>
      <c r="C11" s="172"/>
      <c r="E11" s="167" t="s">
        <v>575</v>
      </c>
    </row>
    <row r="12" spans="1:6" x14ac:dyDescent="0.25">
      <c r="A12" s="170" t="s">
        <v>567</v>
      </c>
      <c r="B12" s="171" t="s">
        <v>566</v>
      </c>
      <c r="C12" s="170" t="s">
        <v>565</v>
      </c>
      <c r="E12" s="167">
        <v>120</v>
      </c>
      <c r="F12" s="167">
        <f>SUBTOTAL(1,E12:E17)</f>
        <v>71.666666666666671</v>
      </c>
    </row>
    <row r="13" spans="1:6" x14ac:dyDescent="0.25">
      <c r="A13" s="169">
        <v>1</v>
      </c>
      <c r="B13" s="169">
        <v>101</v>
      </c>
      <c r="C13" s="168" t="s">
        <v>5</v>
      </c>
      <c r="E13" s="167">
        <v>89</v>
      </c>
    </row>
    <row r="14" spans="1:6" x14ac:dyDescent="0.25">
      <c r="A14" s="169">
        <v>2</v>
      </c>
      <c r="B14" s="169">
        <v>102</v>
      </c>
      <c r="C14" s="168" t="s">
        <v>6</v>
      </c>
      <c r="E14" s="167">
        <v>90</v>
      </c>
    </row>
    <row r="15" spans="1:6" x14ac:dyDescent="0.25">
      <c r="A15" s="169">
        <v>3</v>
      </c>
      <c r="B15" s="169">
        <v>103</v>
      </c>
      <c r="C15" s="168" t="s">
        <v>564</v>
      </c>
      <c r="E15" s="167">
        <v>67</v>
      </c>
    </row>
    <row r="16" spans="1:6" x14ac:dyDescent="0.25">
      <c r="A16" s="169">
        <v>4</v>
      </c>
      <c r="B16" s="169">
        <v>104</v>
      </c>
      <c r="C16" s="168" t="s">
        <v>7</v>
      </c>
      <c r="E16" s="167">
        <v>8</v>
      </c>
    </row>
    <row r="17" spans="1:5" x14ac:dyDescent="0.25">
      <c r="A17" s="169">
        <v>5</v>
      </c>
      <c r="B17" s="169">
        <v>105</v>
      </c>
      <c r="C17" s="168" t="s">
        <v>8</v>
      </c>
      <c r="E17" s="167">
        <v>56</v>
      </c>
    </row>
    <row r="18" spans="1:5" x14ac:dyDescent="0.25">
      <c r="A18" s="169">
        <v>6</v>
      </c>
      <c r="B18" s="169">
        <v>106</v>
      </c>
      <c r="C18" s="168" t="s">
        <v>563</v>
      </c>
    </row>
    <row r="19" spans="1:5" x14ac:dyDescent="0.25">
      <c r="A19" s="169">
        <v>7</v>
      </c>
      <c r="B19" s="169">
        <v>107</v>
      </c>
      <c r="C19" s="168" t="s">
        <v>562</v>
      </c>
    </row>
    <row r="20" spans="1:5" x14ac:dyDescent="0.25">
      <c r="A20" s="169">
        <v>8</v>
      </c>
      <c r="B20" s="169">
        <v>108</v>
      </c>
      <c r="C20" s="168" t="s">
        <v>561</v>
      </c>
    </row>
    <row r="21" spans="1:5" x14ac:dyDescent="0.25">
      <c r="A21" s="169">
        <v>9</v>
      </c>
      <c r="B21" s="169">
        <v>109</v>
      </c>
      <c r="C21" s="168" t="s">
        <v>4</v>
      </c>
    </row>
    <row r="22" spans="1:5" x14ac:dyDescent="0.25">
      <c r="A22" s="169">
        <v>10</v>
      </c>
      <c r="B22" s="169">
        <v>110</v>
      </c>
      <c r="C22" s="168" t="s">
        <v>560</v>
      </c>
    </row>
    <row r="23" spans="1:5" x14ac:dyDescent="0.25">
      <c r="A23" s="169">
        <v>11</v>
      </c>
      <c r="B23" s="169">
        <v>111</v>
      </c>
      <c r="C23" s="168" t="s">
        <v>559</v>
      </c>
    </row>
    <row r="25" spans="1:5" x14ac:dyDescent="0.25">
      <c r="A25" s="167" t="s">
        <v>558</v>
      </c>
    </row>
    <row r="26" spans="1:5" x14ac:dyDescent="0.25">
      <c r="A26" s="167" t="s">
        <v>557</v>
      </c>
    </row>
    <row r="28" spans="1:5" x14ac:dyDescent="0.25">
      <c r="A28" s="167" t="s">
        <v>556</v>
      </c>
    </row>
    <row r="29" spans="1:5" x14ac:dyDescent="0.25">
      <c r="A29" s="167" t="s">
        <v>555</v>
      </c>
    </row>
    <row r="31" spans="1:5" x14ac:dyDescent="0.25">
      <c r="A31" s="167" t="s">
        <v>554</v>
      </c>
    </row>
    <row r="33" spans="1:1" x14ac:dyDescent="0.25">
      <c r="A33" s="167" t="s">
        <v>553</v>
      </c>
    </row>
  </sheetData>
  <customSheetViews>
    <customSheetView guid="{145BDBF5-1F15-4A28-870E-0A9DFCC9AE60}">
      <selection activeCell="D21" sqref="D21"/>
      <pageMargins left="0.7" right="0.7" top="0.75" bottom="0.75" header="0.3" footer="0.3"/>
      <printOptions horizontalCentered="1"/>
      <pageSetup orientation="landscape" r:id="rId1"/>
      <headerFooter>
        <oddFooter>&amp;LBoni Mays
Fayetteville Technical Community College&amp;C&amp;P&amp;Rwww.maysstuff.com</oddFooter>
      </headerFooter>
    </customSheetView>
  </customSheetViews>
  <printOptions horizontalCentered="1"/>
  <pageMargins left="0.7" right="0.7" top="0.75" bottom="0.75" header="0.3" footer="0.3"/>
  <pageSetup orientation="landscape" r:id="rId2"/>
  <headerFooter>
    <oddFooter>&amp;LBoni Mays
Fayetteville Technical Community College&amp;C&amp;P&amp;Rwww.maysstuff.com</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workbookViewId="0">
      <selection activeCell="O12" sqref="O12"/>
    </sheetView>
  </sheetViews>
  <sheetFormatPr defaultRowHeight="15" x14ac:dyDescent="0.25"/>
  <cols>
    <col min="1" max="1" width="11.85546875" customWidth="1"/>
  </cols>
  <sheetData>
    <row r="1" spans="1:18" x14ac:dyDescent="0.25">
      <c r="A1" s="224"/>
      <c r="B1" s="225" t="s">
        <v>730</v>
      </c>
      <c r="C1" s="225" t="s">
        <v>729</v>
      </c>
      <c r="D1" s="225" t="s">
        <v>731</v>
      </c>
    </row>
    <row r="2" spans="1:18" x14ac:dyDescent="0.25">
      <c r="A2" s="226" t="s">
        <v>726</v>
      </c>
      <c r="B2" s="227">
        <v>5</v>
      </c>
      <c r="C2" s="227">
        <v>6</v>
      </c>
      <c r="D2" s="227">
        <v>5</v>
      </c>
    </row>
    <row r="3" spans="1:18" x14ac:dyDescent="0.25">
      <c r="A3" s="226" t="s">
        <v>727</v>
      </c>
      <c r="B3" s="227">
        <v>3</v>
      </c>
      <c r="C3" s="227">
        <v>3</v>
      </c>
      <c r="D3" s="227">
        <v>3</v>
      </c>
    </row>
    <row r="4" spans="1:18" x14ac:dyDescent="0.25">
      <c r="A4" s="226" t="s">
        <v>728</v>
      </c>
      <c r="B4" s="227">
        <v>5</v>
      </c>
      <c r="C4" s="227">
        <v>6</v>
      </c>
      <c r="D4" s="227">
        <v>5</v>
      </c>
    </row>
    <row r="16" spans="1:18" x14ac:dyDescent="0.25">
      <c r="P16" s="246" t="s">
        <v>2</v>
      </c>
      <c r="Q16" s="246"/>
      <c r="R16" s="246"/>
    </row>
    <row r="17" spans="16:18" x14ac:dyDescent="0.25">
      <c r="P17" s="246"/>
      <c r="Q17" s="246"/>
      <c r="R17" s="246"/>
    </row>
  </sheetData>
  <customSheetViews>
    <customSheetView guid="{145BDBF5-1F15-4A28-870E-0A9DFCC9AE60}">
      <selection activeCell="O12" sqref="O12"/>
      <pageMargins left="0.7" right="0.7" top="0.75" bottom="0.75" header="0.3" footer="0.3"/>
    </customSheetView>
  </customSheetViews>
  <mergeCells count="1">
    <mergeCell ref="P16:R17"/>
  </mergeCells>
  <hyperlinks>
    <hyperlink ref="P16:R17" location="Main_Page!A1" display="Main Pag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workbookViewId="0">
      <selection activeCell="O16" sqref="O16:Q17"/>
    </sheetView>
  </sheetViews>
  <sheetFormatPr defaultRowHeight="15" x14ac:dyDescent="0.25"/>
  <cols>
    <col min="1" max="1" width="10.7109375" bestFit="1" customWidth="1"/>
  </cols>
  <sheetData>
    <row r="1" spans="1:17" x14ac:dyDescent="0.25">
      <c r="A1" s="224"/>
      <c r="B1" s="225" t="s">
        <v>730</v>
      </c>
      <c r="C1" s="225" t="s">
        <v>731</v>
      </c>
      <c r="D1" s="225" t="s">
        <v>729</v>
      </c>
    </row>
    <row r="2" spans="1:17" x14ac:dyDescent="0.25">
      <c r="A2" s="226" t="s">
        <v>726</v>
      </c>
      <c r="B2" s="227">
        <v>23</v>
      </c>
      <c r="C2" s="227">
        <v>12</v>
      </c>
      <c r="D2" s="227">
        <v>15</v>
      </c>
    </row>
    <row r="3" spans="1:17" x14ac:dyDescent="0.25">
      <c r="A3" s="226" t="s">
        <v>728</v>
      </c>
      <c r="B3" s="227">
        <v>23</v>
      </c>
      <c r="C3" s="227">
        <v>12</v>
      </c>
      <c r="D3" s="227">
        <v>15</v>
      </c>
    </row>
    <row r="16" spans="1:17" x14ac:dyDescent="0.25">
      <c r="O16" s="246" t="s">
        <v>2</v>
      </c>
      <c r="P16" s="246"/>
      <c r="Q16" s="246"/>
    </row>
    <row r="17" spans="15:17" x14ac:dyDescent="0.25">
      <c r="O17" s="246"/>
      <c r="P17" s="246"/>
      <c r="Q17" s="246"/>
    </row>
  </sheetData>
  <customSheetViews>
    <customSheetView guid="{145BDBF5-1F15-4A28-870E-0A9DFCC9AE60}">
      <selection activeCell="O16" sqref="O16:Q17"/>
      <pageMargins left="0.7" right="0.7" top="0.75" bottom="0.75" header="0.3" footer="0.3"/>
    </customSheetView>
  </customSheetViews>
  <mergeCells count="1">
    <mergeCell ref="O16:Q17"/>
  </mergeCells>
  <hyperlinks>
    <hyperlink ref="O16:Q17" location="Main_Page!A1" display="Main Pag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workbookViewId="0">
      <selection activeCell="F11" sqref="F11"/>
    </sheetView>
  </sheetViews>
  <sheetFormatPr defaultRowHeight="15" x14ac:dyDescent="0.25"/>
  <cols>
    <col min="1" max="1" width="10.7109375" bestFit="1" customWidth="1"/>
  </cols>
  <sheetData>
    <row r="1" spans="1:18" x14ac:dyDescent="0.25">
      <c r="A1" s="224"/>
      <c r="B1" s="225" t="s">
        <v>729</v>
      </c>
      <c r="C1" s="225" t="s">
        <v>730</v>
      </c>
      <c r="D1" s="225" t="s">
        <v>731</v>
      </c>
    </row>
    <row r="2" spans="1:18" x14ac:dyDescent="0.25">
      <c r="A2" s="226" t="s">
        <v>726</v>
      </c>
      <c r="B2" s="227">
        <v>23</v>
      </c>
      <c r="C2" s="227">
        <v>12</v>
      </c>
      <c r="D2" s="227">
        <v>15</v>
      </c>
    </row>
    <row r="3" spans="1:18" x14ac:dyDescent="0.25">
      <c r="A3" s="226" t="s">
        <v>727</v>
      </c>
      <c r="B3" s="227">
        <v>11</v>
      </c>
      <c r="C3" s="227">
        <v>5</v>
      </c>
      <c r="D3" s="227">
        <v>7</v>
      </c>
    </row>
    <row r="4" spans="1:18" x14ac:dyDescent="0.25">
      <c r="A4" s="226" t="s">
        <v>728</v>
      </c>
      <c r="B4" s="227">
        <v>23</v>
      </c>
      <c r="C4" s="227">
        <v>12</v>
      </c>
      <c r="D4" s="227">
        <v>15</v>
      </c>
    </row>
    <row r="11" spans="1:18" x14ac:dyDescent="0.25">
      <c r="H11" t="s">
        <v>738</v>
      </c>
      <c r="I11" s="286" t="s">
        <v>739</v>
      </c>
      <c r="J11" s="286"/>
    </row>
    <row r="12" spans="1:18" x14ac:dyDescent="0.25">
      <c r="I12" s="286"/>
      <c r="J12" s="286"/>
    </row>
    <row r="13" spans="1:18" x14ac:dyDescent="0.25">
      <c r="I13" s="286"/>
      <c r="J13" s="286"/>
    </row>
    <row r="14" spans="1:18" x14ac:dyDescent="0.25">
      <c r="I14" s="286"/>
      <c r="J14" s="286"/>
    </row>
    <row r="15" spans="1:18" x14ac:dyDescent="0.25">
      <c r="I15" s="286"/>
      <c r="J15" s="286"/>
    </row>
    <row r="16" spans="1:18" x14ac:dyDescent="0.25">
      <c r="I16" s="286"/>
      <c r="J16" s="286"/>
      <c r="P16" s="246" t="s">
        <v>2</v>
      </c>
      <c r="Q16" s="246"/>
      <c r="R16" s="246"/>
    </row>
    <row r="17" spans="9:18" x14ac:dyDescent="0.25">
      <c r="I17" s="286"/>
      <c r="J17" s="286"/>
      <c r="P17" s="246"/>
      <c r="Q17" s="246"/>
      <c r="R17" s="246"/>
    </row>
  </sheetData>
  <customSheetViews>
    <customSheetView guid="{145BDBF5-1F15-4A28-870E-0A9DFCC9AE60}">
      <selection activeCell="P16" sqref="P16:R17"/>
      <pageMargins left="0.7" right="0.7" top="0.75" bottom="0.75" header="0.3" footer="0.3"/>
    </customSheetView>
  </customSheetViews>
  <mergeCells count="2">
    <mergeCell ref="I11:J17"/>
    <mergeCell ref="P16:R17"/>
  </mergeCells>
  <hyperlinks>
    <hyperlink ref="P16:R17" location="Main_Page!A1" display="Main Pag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topLeftCell="A10" workbookViewId="0">
      <selection activeCell="N14" sqref="N14"/>
    </sheetView>
  </sheetViews>
  <sheetFormatPr defaultRowHeight="15" x14ac:dyDescent="0.25"/>
  <sheetData>
    <row r="1" spans="1:20" ht="15" customHeight="1" x14ac:dyDescent="0.25">
      <c r="A1" s="287" t="s">
        <v>724</v>
      </c>
      <c r="B1" s="288"/>
      <c r="C1" s="288"/>
      <c r="D1" s="288"/>
      <c r="E1" s="288"/>
      <c r="F1" s="288"/>
      <c r="G1" s="288"/>
      <c r="H1" s="288"/>
      <c r="I1" s="288"/>
      <c r="J1" s="288"/>
      <c r="K1" s="288"/>
      <c r="L1" s="288"/>
      <c r="M1" s="288"/>
      <c r="N1" s="288"/>
      <c r="O1" s="228"/>
      <c r="P1" s="228"/>
      <c r="Q1" s="228"/>
      <c r="R1" s="228"/>
      <c r="S1" s="228"/>
      <c r="T1" s="229"/>
    </row>
    <row r="2" spans="1:20" ht="15" customHeight="1" x14ac:dyDescent="0.25">
      <c r="A2" s="289"/>
      <c r="B2" s="290"/>
      <c r="C2" s="290"/>
      <c r="D2" s="290"/>
      <c r="E2" s="290"/>
      <c r="F2" s="290"/>
      <c r="G2" s="290"/>
      <c r="H2" s="290"/>
      <c r="I2" s="290"/>
      <c r="J2" s="290"/>
      <c r="K2" s="290"/>
      <c r="L2" s="290"/>
      <c r="M2" s="290"/>
      <c r="N2" s="290"/>
      <c r="O2" s="88"/>
      <c r="P2" s="88"/>
      <c r="Q2" s="88"/>
      <c r="R2" s="88"/>
      <c r="S2" s="88"/>
      <c r="T2" s="230"/>
    </row>
    <row r="3" spans="1:20" x14ac:dyDescent="0.25">
      <c r="A3" s="231"/>
      <c r="B3" s="88"/>
      <c r="C3" s="88"/>
      <c r="D3" s="88"/>
      <c r="E3" s="88"/>
      <c r="F3" s="88"/>
      <c r="G3" s="88"/>
      <c r="H3" s="88"/>
      <c r="I3" s="88"/>
      <c r="J3" s="88"/>
      <c r="K3" s="88"/>
      <c r="L3" s="88"/>
      <c r="M3" s="88"/>
      <c r="N3" s="88"/>
      <c r="O3" s="88"/>
      <c r="P3" s="88"/>
      <c r="Q3" s="88"/>
      <c r="R3" s="88"/>
      <c r="S3" s="88"/>
      <c r="T3" s="230"/>
    </row>
    <row r="4" spans="1:20" ht="15" customHeight="1" x14ac:dyDescent="0.25">
      <c r="A4" s="231"/>
      <c r="B4" s="291" t="s">
        <v>735</v>
      </c>
      <c r="C4" s="291"/>
      <c r="D4" s="291"/>
      <c r="E4" s="291"/>
      <c r="F4" s="291"/>
      <c r="G4" s="291"/>
      <c r="H4" s="291"/>
      <c r="I4" s="291"/>
      <c r="J4" s="291"/>
      <c r="K4" s="291"/>
      <c r="L4" s="291"/>
      <c r="M4" s="291"/>
      <c r="N4" s="291"/>
      <c r="O4" s="88"/>
      <c r="P4" s="88"/>
      <c r="Q4" s="88"/>
      <c r="R4" s="88"/>
      <c r="S4" s="88"/>
      <c r="T4" s="230"/>
    </row>
    <row r="5" spans="1:20" x14ac:dyDescent="0.25">
      <c r="A5" s="231"/>
      <c r="B5" s="291"/>
      <c r="C5" s="291"/>
      <c r="D5" s="291"/>
      <c r="E5" s="291"/>
      <c r="F5" s="291"/>
      <c r="G5" s="291"/>
      <c r="H5" s="291"/>
      <c r="I5" s="291"/>
      <c r="J5" s="291"/>
      <c r="K5" s="291"/>
      <c r="L5" s="291"/>
      <c r="M5" s="291"/>
      <c r="N5" s="291"/>
      <c r="O5" s="88"/>
      <c r="P5" s="88"/>
      <c r="Q5" s="88"/>
      <c r="R5" s="88"/>
      <c r="S5" s="88"/>
      <c r="T5" s="230"/>
    </row>
    <row r="6" spans="1:20" ht="42" customHeight="1" x14ac:dyDescent="0.25">
      <c r="A6" s="231"/>
      <c r="B6" s="291"/>
      <c r="C6" s="291"/>
      <c r="D6" s="291"/>
      <c r="E6" s="291"/>
      <c r="F6" s="291"/>
      <c r="G6" s="291"/>
      <c r="H6" s="291"/>
      <c r="I6" s="291"/>
      <c r="J6" s="291"/>
      <c r="K6" s="291"/>
      <c r="L6" s="291"/>
      <c r="M6" s="291"/>
      <c r="N6" s="291"/>
      <c r="O6" s="88"/>
      <c r="P6" s="88"/>
      <c r="Q6" s="88"/>
      <c r="R6" s="88"/>
      <c r="S6" s="88"/>
      <c r="T6" s="230"/>
    </row>
    <row r="7" spans="1:20" ht="44.25" customHeight="1" x14ac:dyDescent="0.25">
      <c r="A7" s="231"/>
      <c r="B7" s="291"/>
      <c r="C7" s="291"/>
      <c r="D7" s="291"/>
      <c r="E7" s="291"/>
      <c r="F7" s="291"/>
      <c r="G7" s="291"/>
      <c r="H7" s="291"/>
      <c r="I7" s="291"/>
      <c r="J7" s="291"/>
      <c r="K7" s="291"/>
      <c r="L7" s="291"/>
      <c r="M7" s="291"/>
      <c r="N7" s="291"/>
      <c r="O7" s="88"/>
      <c r="P7" s="88"/>
      <c r="Q7" s="88"/>
      <c r="R7" s="88"/>
      <c r="S7" s="88"/>
      <c r="T7" s="230"/>
    </row>
    <row r="8" spans="1:20" x14ac:dyDescent="0.25">
      <c r="A8" s="231"/>
      <c r="B8" s="88"/>
      <c r="C8" s="88"/>
      <c r="D8" s="88"/>
      <c r="E8" s="88"/>
      <c r="F8" s="88"/>
      <c r="G8" s="88"/>
      <c r="H8" s="88"/>
      <c r="I8" s="88"/>
      <c r="J8" s="88"/>
      <c r="K8" s="88"/>
      <c r="L8" s="88"/>
      <c r="M8" s="88"/>
      <c r="N8" s="88"/>
      <c r="O8" s="88"/>
      <c r="P8" s="88"/>
      <c r="Q8" s="88"/>
      <c r="R8" s="88"/>
      <c r="S8" s="88"/>
      <c r="T8" s="230"/>
    </row>
    <row r="9" spans="1:20" x14ac:dyDescent="0.25">
      <c r="A9" s="231"/>
      <c r="B9" s="88"/>
      <c r="C9" s="88"/>
      <c r="D9" s="88"/>
      <c r="E9" s="88"/>
      <c r="F9" s="88"/>
      <c r="G9" s="88"/>
      <c r="H9" s="88"/>
      <c r="I9" s="88"/>
      <c r="J9" s="88"/>
      <c r="K9" s="88"/>
      <c r="L9" s="88"/>
      <c r="M9" s="88"/>
      <c r="N9" s="88"/>
      <c r="O9" s="88"/>
      <c r="P9" s="88"/>
      <c r="Q9" s="88"/>
      <c r="R9" s="88"/>
      <c r="S9" s="88"/>
      <c r="T9" s="230"/>
    </row>
    <row r="10" spans="1:20" x14ac:dyDescent="0.25">
      <c r="A10" s="231"/>
      <c r="B10" s="88"/>
      <c r="C10" s="88"/>
      <c r="D10" s="88"/>
      <c r="E10" s="88"/>
      <c r="F10" s="296" t="s">
        <v>732</v>
      </c>
      <c r="G10" s="296"/>
      <c r="H10" s="88"/>
      <c r="I10" s="88"/>
      <c r="J10" s="88"/>
      <c r="K10" s="88"/>
      <c r="L10" s="88"/>
      <c r="M10" s="88"/>
      <c r="N10" s="88"/>
      <c r="O10" s="88"/>
      <c r="P10" s="88"/>
      <c r="Q10" s="88"/>
      <c r="R10" s="88"/>
      <c r="S10" s="88"/>
      <c r="T10" s="230"/>
    </row>
    <row r="11" spans="1:20" x14ac:dyDescent="0.25">
      <c r="A11" s="231"/>
      <c r="B11" s="88"/>
      <c r="C11" s="88"/>
      <c r="D11" s="88"/>
      <c r="E11" s="88"/>
      <c r="F11" s="88"/>
      <c r="G11" s="88"/>
      <c r="H11" s="88"/>
      <c r="I11" s="88"/>
      <c r="J11" s="88"/>
      <c r="K11" s="88"/>
      <c r="L11" s="88"/>
      <c r="M11" s="88"/>
      <c r="N11" s="88"/>
      <c r="O11" s="88"/>
      <c r="P11" s="88"/>
      <c r="Q11" s="88"/>
      <c r="R11" s="88"/>
      <c r="S11" s="88"/>
      <c r="T11" s="230"/>
    </row>
    <row r="12" spans="1:20" x14ac:dyDescent="0.25">
      <c r="A12" s="231"/>
      <c r="B12" s="88"/>
      <c r="C12" s="88"/>
      <c r="D12" s="88"/>
      <c r="E12" s="88"/>
      <c r="F12" s="88"/>
      <c r="G12" s="88"/>
      <c r="H12" s="88"/>
      <c r="I12" s="88"/>
      <c r="J12" s="88"/>
      <c r="K12" s="88"/>
      <c r="L12" s="88"/>
      <c r="M12" s="88"/>
      <c r="N12" s="88"/>
      <c r="O12" s="88"/>
      <c r="P12" s="88"/>
      <c r="Q12" s="88"/>
      <c r="R12" s="88"/>
      <c r="S12" s="88"/>
      <c r="T12" s="230"/>
    </row>
    <row r="13" spans="1:20" x14ac:dyDescent="0.25">
      <c r="A13" s="231"/>
      <c r="B13" s="88"/>
      <c r="C13" s="88"/>
      <c r="D13" s="88"/>
      <c r="E13" s="88"/>
      <c r="F13" s="88"/>
      <c r="G13" s="88"/>
      <c r="H13" s="88"/>
      <c r="I13" s="88"/>
      <c r="J13" s="88"/>
      <c r="K13" s="88"/>
      <c r="L13" s="88"/>
      <c r="M13" s="88"/>
      <c r="N13" s="88"/>
      <c r="O13" s="295" t="s">
        <v>725</v>
      </c>
      <c r="P13" s="295"/>
      <c r="Q13" s="295"/>
      <c r="R13" s="295"/>
      <c r="S13" s="88"/>
      <c r="T13" s="230"/>
    </row>
    <row r="14" spans="1:20" x14ac:dyDescent="0.25">
      <c r="A14" s="231"/>
      <c r="B14" s="88"/>
      <c r="C14" s="88"/>
      <c r="D14" s="88"/>
      <c r="E14" s="88"/>
      <c r="F14" s="88"/>
      <c r="G14" s="88"/>
      <c r="H14" s="88"/>
      <c r="I14" s="88"/>
      <c r="J14" s="88"/>
      <c r="K14" s="88"/>
      <c r="L14" s="88"/>
      <c r="M14" s="88"/>
      <c r="N14" s="88"/>
      <c r="O14" s="295"/>
      <c r="P14" s="295"/>
      <c r="Q14" s="295"/>
      <c r="R14" s="295"/>
      <c r="S14" s="88"/>
      <c r="T14" s="230"/>
    </row>
    <row r="15" spans="1:20" x14ac:dyDescent="0.25">
      <c r="A15" s="231"/>
      <c r="B15" s="88"/>
      <c r="C15" s="88"/>
      <c r="D15" s="88"/>
      <c r="E15" s="88"/>
      <c r="F15" s="88"/>
      <c r="G15" s="88"/>
      <c r="H15" s="88"/>
      <c r="I15" s="88"/>
      <c r="J15" s="88"/>
      <c r="K15" s="88"/>
      <c r="L15" s="88"/>
      <c r="M15" s="88"/>
      <c r="N15" s="88"/>
      <c r="O15" s="88"/>
      <c r="P15" s="88"/>
      <c r="Q15" s="88"/>
      <c r="R15" s="88"/>
      <c r="S15" s="88"/>
      <c r="T15" s="230"/>
    </row>
    <row r="16" spans="1:20" ht="15" customHeight="1" x14ac:dyDescent="0.25">
      <c r="A16" s="231"/>
      <c r="B16" s="88"/>
      <c r="C16" s="88"/>
      <c r="D16" s="88"/>
      <c r="E16" s="88"/>
      <c r="F16" s="88"/>
      <c r="G16" s="88"/>
      <c r="H16" s="88"/>
      <c r="I16" s="88"/>
      <c r="J16" s="88"/>
      <c r="K16" s="88"/>
      <c r="L16" s="88"/>
      <c r="M16" s="88"/>
      <c r="N16" s="88"/>
      <c r="O16" s="88"/>
      <c r="P16" s="88"/>
      <c r="Q16" s="88"/>
      <c r="R16" s="88"/>
      <c r="S16" s="88"/>
      <c r="T16" s="230"/>
    </row>
    <row r="17" spans="1:20" ht="15" customHeight="1" x14ac:dyDescent="0.25">
      <c r="A17" s="231"/>
      <c r="B17" s="88"/>
      <c r="C17" s="88"/>
      <c r="D17" s="88"/>
      <c r="E17" s="88"/>
      <c r="F17" s="296" t="s">
        <v>733</v>
      </c>
      <c r="G17" s="296"/>
      <c r="H17" s="88"/>
      <c r="I17" s="88"/>
      <c r="J17" s="88"/>
      <c r="K17" s="88"/>
      <c r="L17" s="88"/>
      <c r="M17" s="88"/>
      <c r="N17" s="88"/>
      <c r="O17" s="88"/>
      <c r="P17" s="88"/>
      <c r="Q17" s="88"/>
      <c r="R17" s="88"/>
      <c r="S17" s="88"/>
      <c r="T17" s="230"/>
    </row>
    <row r="18" spans="1:20" x14ac:dyDescent="0.25">
      <c r="A18" s="231"/>
      <c r="B18" s="88"/>
      <c r="C18" s="88"/>
      <c r="D18" s="88"/>
      <c r="E18" s="88"/>
      <c r="F18" s="88"/>
      <c r="G18" s="88"/>
      <c r="H18" s="88"/>
      <c r="I18" s="88"/>
      <c r="J18" s="88"/>
      <c r="K18" s="88"/>
      <c r="L18" s="88"/>
      <c r="M18" s="88"/>
      <c r="N18" s="88"/>
      <c r="O18" s="246" t="s">
        <v>2</v>
      </c>
      <c r="P18" s="246"/>
      <c r="Q18" s="246"/>
      <c r="R18" s="88"/>
      <c r="S18" s="88"/>
      <c r="T18" s="230"/>
    </row>
    <row r="19" spans="1:20" x14ac:dyDescent="0.25">
      <c r="A19" s="231"/>
      <c r="B19" s="88"/>
      <c r="C19" s="88"/>
      <c r="D19" s="88"/>
      <c r="E19" s="88"/>
      <c r="F19" s="88"/>
      <c r="G19" s="88"/>
      <c r="H19" s="88"/>
      <c r="I19" s="88"/>
      <c r="J19" s="88"/>
      <c r="K19" s="88"/>
      <c r="L19" s="88"/>
      <c r="M19" s="88"/>
      <c r="N19" s="88"/>
      <c r="O19" s="246"/>
      <c r="P19" s="246"/>
      <c r="Q19" s="246"/>
      <c r="R19" s="88"/>
      <c r="S19" s="88"/>
      <c r="T19" s="230"/>
    </row>
    <row r="20" spans="1:20" x14ac:dyDescent="0.25">
      <c r="A20" s="231"/>
      <c r="B20" s="88"/>
      <c r="C20" s="88"/>
      <c r="D20" s="88"/>
      <c r="E20" s="88"/>
      <c r="F20" s="88"/>
      <c r="G20" s="88"/>
      <c r="H20" s="88"/>
      <c r="I20" s="88"/>
      <c r="J20" s="88"/>
      <c r="K20" s="88"/>
      <c r="L20" s="88"/>
      <c r="M20" s="88"/>
      <c r="N20" s="88"/>
      <c r="O20" s="88"/>
      <c r="P20" s="88"/>
      <c r="Q20" s="88"/>
      <c r="R20" s="88"/>
      <c r="S20" s="88"/>
      <c r="T20" s="230"/>
    </row>
    <row r="21" spans="1:20" x14ac:dyDescent="0.25">
      <c r="A21" s="231"/>
      <c r="B21" s="88"/>
      <c r="C21" s="88"/>
      <c r="D21" s="88"/>
      <c r="E21" s="88"/>
      <c r="F21" s="88"/>
      <c r="G21" s="88"/>
      <c r="H21" s="88"/>
      <c r="I21" s="88"/>
      <c r="J21" s="88"/>
      <c r="K21" s="88"/>
      <c r="L21" s="88"/>
      <c r="M21" s="292"/>
      <c r="N21" s="292"/>
      <c r="O21" s="292"/>
      <c r="P21" s="292"/>
      <c r="Q21" s="292"/>
      <c r="R21" s="292"/>
      <c r="S21" s="292"/>
      <c r="T21" s="230"/>
    </row>
    <row r="22" spans="1:20" x14ac:dyDescent="0.25">
      <c r="A22" s="231"/>
      <c r="B22" s="88"/>
      <c r="C22" s="88"/>
      <c r="D22" s="88"/>
      <c r="E22" s="88"/>
      <c r="F22" s="88"/>
      <c r="G22" s="88"/>
      <c r="H22" s="88"/>
      <c r="I22" s="88"/>
      <c r="J22" s="88"/>
      <c r="K22" s="88"/>
      <c r="L22" s="88"/>
      <c r="M22" s="292"/>
      <c r="N22" s="292"/>
      <c r="O22" s="292"/>
      <c r="P22" s="292"/>
      <c r="Q22" s="292"/>
      <c r="R22" s="292"/>
      <c r="S22" s="292"/>
      <c r="T22" s="230"/>
    </row>
    <row r="23" spans="1:20" x14ac:dyDescent="0.25">
      <c r="A23" s="231"/>
      <c r="B23" s="88"/>
      <c r="C23" s="88"/>
      <c r="D23" s="88"/>
      <c r="E23" s="88"/>
      <c r="F23" s="88"/>
      <c r="G23" s="88"/>
      <c r="H23" s="88"/>
      <c r="I23" s="88"/>
      <c r="J23" s="88"/>
      <c r="K23" s="88"/>
      <c r="L23" s="88"/>
      <c r="M23" s="292"/>
      <c r="N23" s="292"/>
      <c r="O23" s="292"/>
      <c r="P23" s="292"/>
      <c r="Q23" s="292"/>
      <c r="R23" s="292"/>
      <c r="S23" s="292"/>
      <c r="T23" s="230"/>
    </row>
    <row r="24" spans="1:20" x14ac:dyDescent="0.25">
      <c r="A24" s="231"/>
      <c r="B24" s="88"/>
      <c r="C24" s="88"/>
      <c r="D24" s="88"/>
      <c r="E24" s="88"/>
      <c r="F24" s="88"/>
      <c r="G24" s="88"/>
      <c r="H24" s="88"/>
      <c r="I24" s="88"/>
      <c r="J24" s="88"/>
      <c r="K24" s="88"/>
      <c r="L24" s="88"/>
      <c r="M24" s="292"/>
      <c r="N24" s="292"/>
      <c r="O24" s="292"/>
      <c r="P24" s="292"/>
      <c r="Q24" s="292"/>
      <c r="R24" s="292"/>
      <c r="S24" s="292"/>
      <c r="T24" s="230"/>
    </row>
    <row r="25" spans="1:20" x14ac:dyDescent="0.25">
      <c r="A25" s="231"/>
      <c r="B25" s="88"/>
      <c r="C25" s="88"/>
      <c r="D25" s="88"/>
      <c r="E25" s="88"/>
      <c r="F25" s="296" t="s">
        <v>734</v>
      </c>
      <c r="G25" s="296"/>
      <c r="H25" s="88"/>
      <c r="I25" s="88"/>
      <c r="J25" s="88"/>
      <c r="K25" s="88"/>
      <c r="L25" s="88"/>
      <c r="M25" s="292"/>
      <c r="N25" s="292"/>
      <c r="O25" s="292"/>
      <c r="P25" s="292"/>
      <c r="Q25" s="292"/>
      <c r="R25" s="292"/>
      <c r="S25" s="292"/>
      <c r="T25" s="230"/>
    </row>
    <row r="26" spans="1:20" x14ac:dyDescent="0.25">
      <c r="A26" s="231"/>
      <c r="B26" s="88"/>
      <c r="C26" s="88"/>
      <c r="D26" s="88"/>
      <c r="E26" s="88"/>
      <c r="F26" s="88"/>
      <c r="G26" s="88"/>
      <c r="H26" s="88"/>
      <c r="I26" s="88"/>
      <c r="J26" s="88"/>
      <c r="K26" s="88"/>
      <c r="L26" s="88"/>
      <c r="M26" s="292"/>
      <c r="N26" s="292"/>
      <c r="O26" s="292"/>
      <c r="P26" s="292"/>
      <c r="Q26" s="292"/>
      <c r="R26" s="292"/>
      <c r="S26" s="292"/>
      <c r="T26" s="230"/>
    </row>
    <row r="27" spans="1:20" x14ac:dyDescent="0.25">
      <c r="A27" s="231"/>
      <c r="B27" s="88"/>
      <c r="C27" s="88"/>
      <c r="D27" s="88"/>
      <c r="E27" s="88"/>
      <c r="F27" s="88"/>
      <c r="G27" s="88"/>
      <c r="H27" s="88"/>
      <c r="I27" s="88"/>
      <c r="J27" s="88"/>
      <c r="K27" s="88"/>
      <c r="L27" s="88"/>
      <c r="M27" s="292"/>
      <c r="N27" s="292"/>
      <c r="O27" s="292"/>
      <c r="P27" s="292"/>
      <c r="Q27" s="292"/>
      <c r="R27" s="292"/>
      <c r="S27" s="292"/>
      <c r="T27" s="230"/>
    </row>
    <row r="28" spans="1:20" x14ac:dyDescent="0.25">
      <c r="A28" s="231"/>
      <c r="B28" s="88"/>
      <c r="C28" s="88"/>
      <c r="D28" s="88"/>
      <c r="E28" s="88"/>
      <c r="F28" s="88"/>
      <c r="G28" s="88"/>
      <c r="H28" s="88"/>
      <c r="I28" s="88"/>
      <c r="J28" s="88"/>
      <c r="K28" s="88"/>
      <c r="L28" s="88"/>
      <c r="M28" s="292"/>
      <c r="N28" s="292"/>
      <c r="O28" s="292"/>
      <c r="P28" s="292"/>
      <c r="Q28" s="292"/>
      <c r="R28" s="292"/>
      <c r="S28" s="292"/>
      <c r="T28" s="230"/>
    </row>
    <row r="29" spans="1:20" x14ac:dyDescent="0.25">
      <c r="A29" s="231"/>
      <c r="B29" s="88"/>
      <c r="C29" s="88"/>
      <c r="D29" s="88"/>
      <c r="E29" s="88"/>
      <c r="F29" s="88"/>
      <c r="G29" s="88"/>
      <c r="H29" s="88"/>
      <c r="I29" s="88"/>
      <c r="J29" s="88"/>
      <c r="K29" s="88"/>
      <c r="L29" s="88"/>
      <c r="M29" s="292"/>
      <c r="N29" s="292"/>
      <c r="O29" s="292"/>
      <c r="P29" s="292"/>
      <c r="Q29" s="292"/>
      <c r="R29" s="292"/>
      <c r="S29" s="292"/>
      <c r="T29" s="230"/>
    </row>
    <row r="30" spans="1:20" x14ac:dyDescent="0.25">
      <c r="A30" s="231"/>
      <c r="B30" s="88"/>
      <c r="C30" s="88"/>
      <c r="D30" s="88"/>
      <c r="E30" s="88"/>
      <c r="F30" s="88"/>
      <c r="G30" s="88"/>
      <c r="H30" s="88"/>
      <c r="I30" s="88"/>
      <c r="J30" s="88"/>
      <c r="K30" s="88"/>
      <c r="L30" s="88"/>
      <c r="M30" s="292"/>
      <c r="N30" s="292"/>
      <c r="O30" s="292"/>
      <c r="P30" s="292"/>
      <c r="Q30" s="292"/>
      <c r="R30" s="292"/>
      <c r="S30" s="292"/>
      <c r="T30" s="230"/>
    </row>
    <row r="31" spans="1:20" x14ac:dyDescent="0.25">
      <c r="A31" s="231"/>
      <c r="B31" s="88"/>
      <c r="C31" s="88"/>
      <c r="D31" s="88"/>
      <c r="E31" s="88"/>
      <c r="F31" s="88"/>
      <c r="G31" s="88"/>
      <c r="H31" s="88"/>
      <c r="I31" s="88"/>
      <c r="J31" s="88"/>
      <c r="K31" s="88"/>
      <c r="L31" s="88"/>
      <c r="M31" s="292"/>
      <c r="N31" s="292"/>
      <c r="O31" s="292"/>
      <c r="P31" s="292"/>
      <c r="Q31" s="292"/>
      <c r="R31" s="292"/>
      <c r="S31" s="292"/>
      <c r="T31" s="230"/>
    </row>
    <row r="32" spans="1:20" x14ac:dyDescent="0.25">
      <c r="A32" s="231"/>
      <c r="B32" s="88"/>
      <c r="C32" s="88"/>
      <c r="D32" s="88"/>
      <c r="E32" s="88"/>
      <c r="F32" s="88"/>
      <c r="G32" s="88"/>
      <c r="H32" s="88"/>
      <c r="I32" s="88"/>
      <c r="J32" s="88"/>
      <c r="K32" s="88"/>
      <c r="L32" s="88"/>
      <c r="M32" s="88"/>
      <c r="N32" s="88"/>
      <c r="O32" s="88"/>
      <c r="P32" s="88"/>
      <c r="Q32" s="88"/>
      <c r="R32" s="88"/>
      <c r="S32" s="88"/>
      <c r="T32" s="230"/>
    </row>
    <row r="33" spans="1:20" x14ac:dyDescent="0.25">
      <c r="A33" s="231"/>
      <c r="B33" s="88"/>
      <c r="C33" s="88"/>
      <c r="D33" s="88"/>
      <c r="E33" s="88"/>
      <c r="F33" s="88"/>
      <c r="G33" s="88"/>
      <c r="H33" s="88"/>
      <c r="I33" s="88"/>
      <c r="J33" s="88"/>
      <c r="K33" s="88"/>
      <c r="L33" s="88"/>
      <c r="M33" s="88"/>
      <c r="N33" s="88"/>
      <c r="O33" s="88"/>
      <c r="P33" s="88"/>
      <c r="Q33" s="88"/>
      <c r="R33" s="88"/>
      <c r="S33" s="88"/>
      <c r="T33" s="230"/>
    </row>
    <row r="34" spans="1:20" x14ac:dyDescent="0.25">
      <c r="A34" s="231"/>
      <c r="B34" s="88"/>
      <c r="C34" s="88"/>
      <c r="D34" s="88"/>
      <c r="E34" s="88"/>
      <c r="F34" s="88"/>
      <c r="G34" s="88"/>
      <c r="H34" s="88"/>
      <c r="I34" s="88"/>
      <c r="J34" s="88"/>
      <c r="K34" s="88"/>
      <c r="L34" s="88"/>
      <c r="M34" s="88"/>
      <c r="N34" s="88"/>
      <c r="O34" s="88"/>
      <c r="P34" s="88"/>
      <c r="Q34" s="88"/>
      <c r="R34" s="88"/>
      <c r="S34" s="88"/>
      <c r="T34" s="230"/>
    </row>
    <row r="35" spans="1:20" x14ac:dyDescent="0.25">
      <c r="A35" s="231"/>
      <c r="B35" s="297" t="s">
        <v>737</v>
      </c>
      <c r="C35" s="297"/>
      <c r="D35" s="297"/>
      <c r="E35" s="297"/>
      <c r="F35" s="297"/>
      <c r="G35" s="297"/>
      <c r="H35" s="297"/>
      <c r="I35" s="297"/>
      <c r="J35" s="297"/>
      <c r="K35" s="297"/>
      <c r="L35" s="297"/>
      <c r="M35" s="297"/>
      <c r="N35" s="292"/>
      <c r="O35" s="292"/>
      <c r="P35" s="292"/>
      <c r="Q35" s="292"/>
      <c r="R35" s="292"/>
      <c r="S35" s="292"/>
      <c r="T35" s="293"/>
    </row>
    <row r="36" spans="1:20" x14ac:dyDescent="0.25">
      <c r="A36" s="231"/>
      <c r="B36" s="297"/>
      <c r="C36" s="297"/>
      <c r="D36" s="297"/>
      <c r="E36" s="297"/>
      <c r="F36" s="297"/>
      <c r="G36" s="297"/>
      <c r="H36" s="297"/>
      <c r="I36" s="297"/>
      <c r="J36" s="297"/>
      <c r="K36" s="297"/>
      <c r="L36" s="297"/>
      <c r="M36" s="297"/>
      <c r="N36" s="292"/>
      <c r="O36" s="292"/>
      <c r="P36" s="292"/>
      <c r="Q36" s="292"/>
      <c r="R36" s="292"/>
      <c r="S36" s="292"/>
      <c r="T36" s="293"/>
    </row>
    <row r="37" spans="1:20" ht="15" customHeight="1" x14ac:dyDescent="0.25">
      <c r="A37" s="231"/>
      <c r="B37" s="297"/>
      <c r="C37" s="297"/>
      <c r="D37" s="297"/>
      <c r="E37" s="297"/>
      <c r="F37" s="297"/>
      <c r="G37" s="297"/>
      <c r="H37" s="297"/>
      <c r="I37" s="297"/>
      <c r="J37" s="297"/>
      <c r="K37" s="297"/>
      <c r="L37" s="297"/>
      <c r="M37" s="297"/>
      <c r="N37" s="292"/>
      <c r="O37" s="292"/>
      <c r="P37" s="292"/>
      <c r="Q37" s="292"/>
      <c r="R37" s="292"/>
      <c r="S37" s="292"/>
      <c r="T37" s="293"/>
    </row>
    <row r="38" spans="1:20" x14ac:dyDescent="0.25">
      <c r="A38" s="231"/>
      <c r="B38" s="297"/>
      <c r="C38" s="297"/>
      <c r="D38" s="297"/>
      <c r="E38" s="297"/>
      <c r="F38" s="297"/>
      <c r="G38" s="297"/>
      <c r="H38" s="297"/>
      <c r="I38" s="297"/>
      <c r="J38" s="297"/>
      <c r="K38" s="297"/>
      <c r="L38" s="297"/>
      <c r="M38" s="297"/>
      <c r="N38" s="292"/>
      <c r="O38" s="292"/>
      <c r="P38" s="292"/>
      <c r="Q38" s="292"/>
      <c r="R38" s="292"/>
      <c r="S38" s="292"/>
      <c r="T38" s="293"/>
    </row>
    <row r="39" spans="1:20" x14ac:dyDescent="0.25">
      <c r="A39" s="231"/>
      <c r="B39" s="297"/>
      <c r="C39" s="297"/>
      <c r="D39" s="297"/>
      <c r="E39" s="297"/>
      <c r="F39" s="297"/>
      <c r="G39" s="297"/>
      <c r="H39" s="297"/>
      <c r="I39" s="297"/>
      <c r="J39" s="297"/>
      <c r="K39" s="297"/>
      <c r="L39" s="297"/>
      <c r="M39" s="297"/>
      <c r="N39" s="292"/>
      <c r="O39" s="292"/>
      <c r="P39" s="292"/>
      <c r="Q39" s="292"/>
      <c r="R39" s="292"/>
      <c r="S39" s="292"/>
      <c r="T39" s="293"/>
    </row>
    <row r="40" spans="1:20" x14ac:dyDescent="0.25">
      <c r="A40" s="231"/>
      <c r="B40" s="297"/>
      <c r="C40" s="297"/>
      <c r="D40" s="297"/>
      <c r="E40" s="297"/>
      <c r="F40" s="297"/>
      <c r="G40" s="297"/>
      <c r="H40" s="297"/>
      <c r="I40" s="297"/>
      <c r="J40" s="297"/>
      <c r="K40" s="297"/>
      <c r="L40" s="297"/>
      <c r="M40" s="297"/>
      <c r="N40" s="292"/>
      <c r="O40" s="292"/>
      <c r="P40" s="292"/>
      <c r="Q40" s="292"/>
      <c r="R40" s="292"/>
      <c r="S40" s="292"/>
      <c r="T40" s="293"/>
    </row>
    <row r="41" spans="1:20" x14ac:dyDescent="0.25">
      <c r="A41" s="231"/>
      <c r="B41" s="88"/>
      <c r="C41" s="88"/>
      <c r="D41" s="88"/>
      <c r="E41" s="88"/>
      <c r="F41" s="88"/>
      <c r="G41" s="88"/>
      <c r="H41" s="88"/>
      <c r="I41" s="88"/>
      <c r="J41" s="88"/>
      <c r="K41" s="88"/>
      <c r="L41" s="88"/>
      <c r="M41" s="88"/>
      <c r="N41" s="292"/>
      <c r="O41" s="292"/>
      <c r="P41" s="292"/>
      <c r="Q41" s="292"/>
      <c r="R41" s="292"/>
      <c r="S41" s="292"/>
      <c r="T41" s="293"/>
    </row>
    <row r="42" spans="1:20" x14ac:dyDescent="0.25">
      <c r="A42" s="231"/>
      <c r="B42" s="88"/>
      <c r="C42" s="88"/>
      <c r="D42" s="88"/>
      <c r="E42" s="88"/>
      <c r="F42" s="88"/>
      <c r="G42" s="88"/>
      <c r="H42" s="88"/>
      <c r="I42" s="88"/>
      <c r="J42" s="88"/>
      <c r="K42" s="88"/>
      <c r="L42" s="88"/>
      <c r="M42" s="88"/>
      <c r="N42" s="292"/>
      <c r="O42" s="292"/>
      <c r="P42" s="292"/>
      <c r="Q42" s="292"/>
      <c r="R42" s="292"/>
      <c r="S42" s="292"/>
      <c r="T42" s="293"/>
    </row>
    <row r="43" spans="1:20" x14ac:dyDescent="0.25">
      <c r="A43" s="231"/>
      <c r="B43" s="88"/>
      <c r="C43" s="88"/>
      <c r="D43" s="88"/>
      <c r="E43" s="88"/>
      <c r="F43" s="88"/>
      <c r="G43" s="88"/>
      <c r="H43" s="88"/>
      <c r="I43" s="88"/>
      <c r="J43" s="88"/>
      <c r="K43" s="88"/>
      <c r="L43" s="88"/>
      <c r="M43" s="88"/>
      <c r="N43" s="292"/>
      <c r="O43" s="292"/>
      <c r="P43" s="292"/>
      <c r="Q43" s="292"/>
      <c r="R43" s="292"/>
      <c r="S43" s="292"/>
      <c r="T43" s="293"/>
    </row>
    <row r="44" spans="1:20" x14ac:dyDescent="0.25">
      <c r="A44" s="231"/>
      <c r="B44" s="88"/>
      <c r="C44" s="88"/>
      <c r="D44" s="88"/>
      <c r="E44" s="88"/>
      <c r="F44" s="88"/>
      <c r="G44" s="88"/>
      <c r="H44" s="88"/>
      <c r="I44" s="88"/>
      <c r="J44" s="88"/>
      <c r="K44" s="88"/>
      <c r="L44" s="88"/>
      <c r="M44" s="88"/>
      <c r="N44" s="292"/>
      <c r="O44" s="292"/>
      <c r="P44" s="292"/>
      <c r="Q44" s="292"/>
      <c r="R44" s="292"/>
      <c r="S44" s="292"/>
      <c r="T44" s="293"/>
    </row>
    <row r="45" spans="1:20" x14ac:dyDescent="0.25">
      <c r="A45" s="231"/>
      <c r="B45" s="88"/>
      <c r="C45" s="88"/>
      <c r="D45" s="88"/>
      <c r="E45" s="88"/>
      <c r="F45" s="88"/>
      <c r="G45" s="88"/>
      <c r="H45" s="88"/>
      <c r="I45" s="88"/>
      <c r="J45" s="88"/>
      <c r="K45" s="88"/>
      <c r="L45" s="88"/>
      <c r="M45" s="88"/>
      <c r="N45" s="88"/>
      <c r="O45" s="88"/>
      <c r="P45" s="88"/>
      <c r="Q45" s="88"/>
      <c r="R45" s="88"/>
      <c r="S45" s="88"/>
      <c r="T45" s="230"/>
    </row>
    <row r="46" spans="1:20" x14ac:dyDescent="0.25">
      <c r="A46" s="231"/>
      <c r="B46" s="88"/>
      <c r="C46" s="88"/>
      <c r="D46" s="88"/>
      <c r="E46" s="88"/>
      <c r="F46" s="88"/>
      <c r="G46" s="88"/>
      <c r="H46" s="88"/>
      <c r="I46" s="88"/>
      <c r="J46" s="88"/>
      <c r="K46" s="88"/>
      <c r="L46" s="88"/>
      <c r="M46" s="88"/>
      <c r="N46" s="88"/>
      <c r="O46" s="88"/>
      <c r="P46" s="88"/>
      <c r="Q46" s="88"/>
      <c r="R46" s="88"/>
      <c r="S46" s="88"/>
      <c r="T46" s="230"/>
    </row>
    <row r="47" spans="1:20" x14ac:dyDescent="0.25">
      <c r="A47" s="231"/>
      <c r="B47" s="88"/>
      <c r="C47" s="88"/>
      <c r="D47" s="88"/>
      <c r="E47" s="88"/>
      <c r="F47" s="88"/>
      <c r="G47" s="88"/>
      <c r="H47" s="88"/>
      <c r="I47" s="88"/>
      <c r="J47" s="88"/>
      <c r="K47" s="88"/>
      <c r="L47" s="88"/>
      <c r="M47" s="88"/>
      <c r="N47" s="88"/>
      <c r="O47" s="88"/>
      <c r="P47" s="88"/>
      <c r="Q47" s="88"/>
      <c r="R47" s="88"/>
      <c r="S47" s="88"/>
      <c r="T47" s="230"/>
    </row>
    <row r="48" spans="1:20" x14ac:dyDescent="0.25">
      <c r="A48" s="231"/>
      <c r="B48" s="88"/>
      <c r="C48" s="88"/>
      <c r="D48" s="88"/>
      <c r="E48" s="88"/>
      <c r="F48" s="88"/>
      <c r="G48" s="88"/>
      <c r="H48" s="88"/>
      <c r="I48" s="88"/>
      <c r="J48" s="88"/>
      <c r="K48" s="88"/>
      <c r="L48" s="88"/>
      <c r="M48" s="88"/>
      <c r="N48" s="88"/>
      <c r="O48" s="88"/>
      <c r="P48" s="88"/>
      <c r="Q48" s="88"/>
      <c r="R48" s="88"/>
      <c r="S48" s="88"/>
      <c r="T48" s="230"/>
    </row>
    <row r="49" spans="1:20" x14ac:dyDescent="0.25">
      <c r="A49" s="231"/>
      <c r="B49" s="88"/>
      <c r="C49" s="88"/>
      <c r="D49" s="88"/>
      <c r="E49" s="88"/>
      <c r="F49" s="88"/>
      <c r="G49" s="88"/>
      <c r="H49" s="88"/>
      <c r="I49" s="88"/>
      <c r="J49" s="88"/>
      <c r="K49" s="88"/>
      <c r="L49" s="88"/>
      <c r="M49" s="88"/>
      <c r="N49" s="88"/>
      <c r="O49" s="88"/>
      <c r="P49" s="88"/>
      <c r="Q49" s="88"/>
      <c r="R49" s="88"/>
      <c r="S49" s="88"/>
      <c r="T49" s="230"/>
    </row>
    <row r="50" spans="1:20" x14ac:dyDescent="0.25">
      <c r="A50" s="231"/>
      <c r="B50" s="88"/>
      <c r="C50" s="88"/>
      <c r="D50" s="88"/>
      <c r="E50" s="88"/>
      <c r="F50" s="88"/>
      <c r="G50" s="88"/>
      <c r="H50" s="88"/>
      <c r="I50" s="88"/>
      <c r="J50" s="88"/>
      <c r="K50" s="88"/>
      <c r="L50" s="88"/>
      <c r="M50" s="88"/>
      <c r="N50" s="88"/>
      <c r="O50" s="88"/>
      <c r="P50" s="88"/>
      <c r="Q50" s="88"/>
      <c r="R50" s="88"/>
      <c r="S50" s="88"/>
      <c r="T50" s="230"/>
    </row>
    <row r="51" spans="1:20" x14ac:dyDescent="0.25">
      <c r="A51" s="231"/>
      <c r="B51" s="88"/>
      <c r="C51" s="88"/>
      <c r="D51" s="88"/>
      <c r="E51" s="88"/>
      <c r="F51" s="88"/>
      <c r="G51" s="88"/>
      <c r="H51" s="88"/>
      <c r="I51" s="88"/>
      <c r="J51" s="88"/>
      <c r="K51" s="88"/>
      <c r="L51" s="88"/>
      <c r="M51" s="88"/>
      <c r="N51" s="88"/>
      <c r="O51" s="88"/>
      <c r="P51" s="88"/>
      <c r="Q51" s="88"/>
      <c r="R51" s="88"/>
      <c r="S51" s="88"/>
      <c r="T51" s="230"/>
    </row>
    <row r="52" spans="1:20" x14ac:dyDescent="0.25">
      <c r="A52" s="231"/>
      <c r="B52" s="88"/>
      <c r="C52" s="88"/>
      <c r="D52" s="88"/>
      <c r="E52" s="88"/>
      <c r="F52" s="88"/>
      <c r="G52" s="88"/>
      <c r="H52" s="88"/>
      <c r="I52" s="88"/>
      <c r="J52" s="88"/>
      <c r="K52" s="88"/>
      <c r="L52" s="88"/>
      <c r="M52" s="88"/>
      <c r="N52" s="88"/>
      <c r="O52" s="88"/>
      <c r="P52" s="88"/>
      <c r="Q52" s="88"/>
      <c r="R52" s="88"/>
      <c r="S52" s="88"/>
      <c r="T52" s="230"/>
    </row>
    <row r="53" spans="1:20" x14ac:dyDescent="0.25">
      <c r="A53" s="231"/>
      <c r="B53" s="88"/>
      <c r="C53" s="88"/>
      <c r="D53" s="88"/>
      <c r="E53" s="88"/>
      <c r="F53" s="88"/>
      <c r="G53" s="88"/>
      <c r="H53" s="88"/>
      <c r="I53" s="88"/>
      <c r="J53" s="88"/>
      <c r="K53" s="88"/>
      <c r="L53" s="88"/>
      <c r="M53" s="88"/>
      <c r="N53" s="88"/>
      <c r="O53" s="88"/>
      <c r="P53" s="88"/>
      <c r="Q53" s="88"/>
      <c r="R53" s="88"/>
      <c r="S53" s="88"/>
      <c r="T53" s="230"/>
    </row>
    <row r="54" spans="1:20" x14ac:dyDescent="0.25">
      <c r="A54" s="231"/>
      <c r="B54" s="88"/>
      <c r="C54" s="88"/>
      <c r="D54" s="291" t="s">
        <v>736</v>
      </c>
      <c r="E54" s="294"/>
      <c r="F54" s="294"/>
      <c r="G54" s="294"/>
      <c r="H54" s="294"/>
      <c r="I54" s="294"/>
      <c r="J54" s="294"/>
      <c r="K54" s="294"/>
      <c r="L54" s="88"/>
      <c r="M54" s="88"/>
      <c r="N54" s="88"/>
      <c r="O54" s="88"/>
      <c r="P54" s="88"/>
      <c r="Q54" s="88"/>
      <c r="R54" s="88"/>
      <c r="S54" s="88"/>
      <c r="T54" s="230"/>
    </row>
    <row r="55" spans="1:20" x14ac:dyDescent="0.25">
      <c r="A55" s="231"/>
      <c r="B55" s="88"/>
      <c r="C55" s="88"/>
      <c r="D55" s="294"/>
      <c r="E55" s="294"/>
      <c r="F55" s="294"/>
      <c r="G55" s="294"/>
      <c r="H55" s="294"/>
      <c r="I55" s="294"/>
      <c r="J55" s="294"/>
      <c r="K55" s="294"/>
      <c r="L55" s="88"/>
      <c r="M55" s="88"/>
      <c r="N55" s="88"/>
      <c r="O55" s="88"/>
      <c r="P55" s="88"/>
      <c r="Q55" s="88"/>
      <c r="R55" s="88"/>
      <c r="S55" s="88"/>
      <c r="T55" s="230"/>
    </row>
    <row r="56" spans="1:20" x14ac:dyDescent="0.25">
      <c r="A56" s="231"/>
      <c r="B56" s="88"/>
      <c r="C56" s="88"/>
      <c r="D56" s="294"/>
      <c r="E56" s="294"/>
      <c r="F56" s="294"/>
      <c r="G56" s="294"/>
      <c r="H56" s="294"/>
      <c r="I56" s="294"/>
      <c r="J56" s="294"/>
      <c r="K56" s="294"/>
      <c r="L56" s="88"/>
      <c r="M56" s="88"/>
      <c r="N56" s="88"/>
      <c r="O56" s="88"/>
      <c r="P56" s="88"/>
      <c r="Q56" s="88"/>
      <c r="R56" s="88"/>
      <c r="S56" s="88"/>
      <c r="T56" s="230"/>
    </row>
    <row r="57" spans="1:20" x14ac:dyDescent="0.25">
      <c r="A57" s="231"/>
      <c r="B57" s="88"/>
      <c r="C57" s="88"/>
      <c r="D57" s="294"/>
      <c r="E57" s="294"/>
      <c r="F57" s="294"/>
      <c r="G57" s="294"/>
      <c r="H57" s="294"/>
      <c r="I57" s="294"/>
      <c r="J57" s="294"/>
      <c r="K57" s="294"/>
      <c r="L57" s="88"/>
      <c r="M57" s="88"/>
      <c r="N57" s="88"/>
      <c r="O57" s="88"/>
      <c r="P57" s="88"/>
      <c r="Q57" s="88"/>
      <c r="R57" s="88"/>
      <c r="S57" s="88"/>
      <c r="T57" s="230"/>
    </row>
    <row r="58" spans="1:20" x14ac:dyDescent="0.25">
      <c r="A58" s="231"/>
      <c r="B58" s="88"/>
      <c r="C58" s="88"/>
      <c r="D58" s="294"/>
      <c r="E58" s="294"/>
      <c r="F58" s="294"/>
      <c r="G58" s="294"/>
      <c r="H58" s="294"/>
      <c r="I58" s="294"/>
      <c r="J58" s="294"/>
      <c r="K58" s="294"/>
      <c r="L58" s="88"/>
      <c r="M58" s="88"/>
      <c r="N58" s="88"/>
      <c r="O58" s="88"/>
      <c r="P58" s="88"/>
      <c r="Q58" s="88"/>
      <c r="R58" s="88"/>
      <c r="S58" s="88"/>
      <c r="T58" s="230"/>
    </row>
    <row r="59" spans="1:20" x14ac:dyDescent="0.25">
      <c r="A59" s="231"/>
      <c r="B59" s="88"/>
      <c r="C59" s="88"/>
      <c r="D59" s="294"/>
      <c r="E59" s="294"/>
      <c r="F59" s="294"/>
      <c r="G59" s="294"/>
      <c r="H59" s="294"/>
      <c r="I59" s="294"/>
      <c r="J59" s="294"/>
      <c r="K59" s="294"/>
      <c r="L59" s="88"/>
      <c r="M59" s="88"/>
      <c r="N59" s="88"/>
      <c r="O59" s="88"/>
      <c r="P59" s="88"/>
      <c r="Q59" s="88"/>
      <c r="R59" s="88"/>
      <c r="S59" s="88"/>
      <c r="T59" s="230"/>
    </row>
    <row r="60" spans="1:20" x14ac:dyDescent="0.25">
      <c r="A60" s="231"/>
      <c r="B60" s="88"/>
      <c r="C60" s="88"/>
      <c r="D60" s="294"/>
      <c r="E60" s="294"/>
      <c r="F60" s="294"/>
      <c r="G60" s="294"/>
      <c r="H60" s="294"/>
      <c r="I60" s="294"/>
      <c r="J60" s="294"/>
      <c r="K60" s="294"/>
      <c r="L60" s="88"/>
      <c r="M60" s="88"/>
      <c r="N60" s="88"/>
      <c r="O60" s="88"/>
      <c r="P60" s="88"/>
      <c r="Q60" s="88"/>
      <c r="R60" s="88"/>
      <c r="S60" s="88"/>
      <c r="T60" s="230"/>
    </row>
    <row r="61" spans="1:20" x14ac:dyDescent="0.25">
      <c r="A61" s="231"/>
      <c r="B61" s="88"/>
      <c r="C61" s="88"/>
      <c r="D61" s="88"/>
      <c r="E61" s="88"/>
      <c r="F61" s="88"/>
      <c r="G61" s="88"/>
      <c r="H61" s="88"/>
      <c r="I61" s="88"/>
      <c r="J61" s="88"/>
      <c r="K61" s="88"/>
      <c r="L61" s="88"/>
      <c r="M61" s="88"/>
      <c r="N61" s="88"/>
      <c r="O61" s="88"/>
      <c r="P61" s="88"/>
      <c r="Q61" s="88"/>
      <c r="R61" s="88"/>
      <c r="S61" s="88"/>
      <c r="T61" s="230"/>
    </row>
    <row r="62" spans="1:20" x14ac:dyDescent="0.25">
      <c r="A62" s="231"/>
      <c r="B62" s="88"/>
      <c r="C62" s="88"/>
      <c r="D62" s="88"/>
      <c r="E62" s="88"/>
      <c r="F62" s="88"/>
      <c r="G62" s="88"/>
      <c r="H62" s="88"/>
      <c r="I62" s="88"/>
      <c r="J62" s="88"/>
      <c r="K62" s="88"/>
      <c r="L62" s="88"/>
      <c r="M62" s="88"/>
      <c r="N62" s="88"/>
      <c r="O62" s="88"/>
      <c r="P62" s="88"/>
      <c r="Q62" s="88"/>
      <c r="R62" s="88"/>
      <c r="S62" s="88"/>
      <c r="T62" s="230"/>
    </row>
    <row r="63" spans="1:20" x14ac:dyDescent="0.25">
      <c r="A63" s="231"/>
      <c r="B63" s="88"/>
      <c r="C63" s="88"/>
      <c r="D63" s="88"/>
      <c r="E63" s="88"/>
      <c r="F63" s="88"/>
      <c r="G63" s="88"/>
      <c r="H63" s="88"/>
      <c r="I63" s="88"/>
      <c r="J63" s="88"/>
      <c r="K63" s="88"/>
      <c r="L63" s="88"/>
      <c r="M63" s="88"/>
      <c r="N63" s="88"/>
      <c r="O63" s="88"/>
      <c r="P63" s="88"/>
      <c r="Q63" s="88"/>
      <c r="R63" s="88"/>
      <c r="S63" s="88"/>
      <c r="T63" s="230"/>
    </row>
    <row r="64" spans="1:20" x14ac:dyDescent="0.25">
      <c r="A64" s="231"/>
      <c r="B64" s="88"/>
      <c r="C64" s="88"/>
      <c r="D64" s="88"/>
      <c r="E64" s="88"/>
      <c r="F64" s="88"/>
      <c r="G64" s="88"/>
      <c r="H64" s="88"/>
      <c r="I64" s="88"/>
      <c r="J64" s="88"/>
      <c r="K64" s="88"/>
      <c r="L64" s="88"/>
      <c r="M64" s="88"/>
      <c r="N64" s="88"/>
      <c r="O64" s="88"/>
      <c r="P64" s="88"/>
      <c r="Q64" s="88"/>
      <c r="R64" s="88"/>
      <c r="S64" s="88"/>
      <c r="T64" s="230"/>
    </row>
    <row r="65" spans="1:20" x14ac:dyDescent="0.25">
      <c r="A65" s="231"/>
      <c r="B65" s="88"/>
      <c r="C65" s="88"/>
      <c r="D65" s="88"/>
      <c r="E65" s="88"/>
      <c r="F65" s="88"/>
      <c r="G65" s="88"/>
      <c r="H65" s="88"/>
      <c r="I65" s="88"/>
      <c r="J65" s="88"/>
      <c r="K65" s="88"/>
      <c r="L65" s="88"/>
      <c r="M65" s="88"/>
      <c r="N65" s="88"/>
      <c r="O65" s="88"/>
      <c r="P65" s="88"/>
      <c r="Q65" s="88"/>
      <c r="R65" s="88"/>
      <c r="S65" s="88"/>
      <c r="T65" s="230"/>
    </row>
    <row r="66" spans="1:20" x14ac:dyDescent="0.25">
      <c r="A66" s="231"/>
      <c r="B66" s="88"/>
      <c r="C66" s="88"/>
      <c r="D66" s="88"/>
      <c r="E66" s="88"/>
      <c r="F66" s="88"/>
      <c r="G66" s="88"/>
      <c r="H66" s="88"/>
      <c r="I66" s="88"/>
      <c r="J66" s="88"/>
      <c r="K66" s="88"/>
      <c r="L66" s="88"/>
      <c r="M66" s="88"/>
      <c r="N66" s="88"/>
      <c r="O66" s="88"/>
      <c r="P66" s="88"/>
      <c r="Q66" s="88"/>
      <c r="R66" s="88"/>
      <c r="S66" s="88"/>
      <c r="T66" s="230"/>
    </row>
    <row r="67" spans="1:20" x14ac:dyDescent="0.25">
      <c r="A67" s="231"/>
      <c r="B67" s="88"/>
      <c r="C67" s="88"/>
      <c r="D67" s="88"/>
      <c r="E67" s="88"/>
      <c r="F67" s="88"/>
      <c r="G67" s="88"/>
      <c r="H67" s="88"/>
      <c r="I67" s="88"/>
      <c r="J67" s="88"/>
      <c r="K67" s="88"/>
      <c r="L67" s="88"/>
      <c r="M67" s="88"/>
      <c r="N67" s="88"/>
      <c r="O67" s="88"/>
      <c r="P67" s="88"/>
      <c r="Q67" s="88"/>
      <c r="R67" s="88"/>
      <c r="S67" s="88"/>
      <c r="T67" s="230"/>
    </row>
    <row r="68" spans="1:20" x14ac:dyDescent="0.25">
      <c r="A68" s="231"/>
      <c r="B68" s="88"/>
      <c r="C68" s="88"/>
      <c r="D68" s="88"/>
      <c r="E68" s="88"/>
      <c r="F68" s="88"/>
      <c r="G68" s="88"/>
      <c r="H68" s="88"/>
      <c r="I68" s="88"/>
      <c r="J68" s="88"/>
      <c r="K68" s="88"/>
      <c r="L68" s="88"/>
      <c r="M68" s="88"/>
      <c r="N68" s="88"/>
      <c r="O68" s="88"/>
      <c r="P68" s="88"/>
      <c r="Q68" s="88"/>
      <c r="R68" s="88"/>
      <c r="S68" s="88"/>
      <c r="T68" s="230"/>
    </row>
    <row r="69" spans="1:20" x14ac:dyDescent="0.25">
      <c r="A69" s="231"/>
      <c r="B69" s="88"/>
      <c r="C69" s="88"/>
      <c r="D69" s="88"/>
      <c r="E69" s="88"/>
      <c r="F69" s="88"/>
      <c r="G69" s="88"/>
      <c r="H69" s="88"/>
      <c r="I69" s="88"/>
      <c r="J69" s="88"/>
      <c r="K69" s="88"/>
      <c r="L69" s="88"/>
      <c r="M69" s="88"/>
      <c r="N69" s="88"/>
      <c r="O69" s="88"/>
      <c r="P69" s="88"/>
      <c r="Q69" s="88"/>
      <c r="R69" s="88"/>
      <c r="S69" s="88"/>
      <c r="T69" s="230"/>
    </row>
    <row r="70" spans="1:20" x14ac:dyDescent="0.25">
      <c r="A70" s="231"/>
      <c r="B70" s="88"/>
      <c r="C70" s="88"/>
      <c r="D70" s="88"/>
      <c r="E70" s="88"/>
      <c r="F70" s="88"/>
      <c r="G70" s="88"/>
      <c r="H70" s="88"/>
      <c r="I70" s="88"/>
      <c r="J70" s="88"/>
      <c r="K70" s="88"/>
      <c r="L70" s="88"/>
      <c r="M70" s="88"/>
      <c r="N70" s="88"/>
      <c r="O70" s="88"/>
      <c r="P70" s="88"/>
      <c r="Q70" s="88"/>
      <c r="R70" s="88"/>
      <c r="S70" s="88"/>
      <c r="T70" s="230"/>
    </row>
    <row r="71" spans="1:20" x14ac:dyDescent="0.25">
      <c r="A71" s="231"/>
      <c r="B71" s="88"/>
      <c r="C71" s="88"/>
      <c r="D71" s="88"/>
      <c r="E71" s="88"/>
      <c r="F71" s="88"/>
      <c r="G71" s="88"/>
      <c r="H71" s="88"/>
      <c r="I71" s="88"/>
      <c r="J71" s="88"/>
      <c r="K71" s="88"/>
      <c r="L71" s="88"/>
      <c r="M71" s="88"/>
      <c r="N71" s="88"/>
      <c r="O71" s="88"/>
      <c r="P71" s="88"/>
      <c r="Q71" s="88"/>
      <c r="R71" s="88"/>
      <c r="S71" s="88"/>
      <c r="T71" s="230"/>
    </row>
    <row r="72" spans="1:20" x14ac:dyDescent="0.25">
      <c r="A72" s="231"/>
      <c r="B72" s="88"/>
      <c r="C72" s="88"/>
      <c r="D72" s="88"/>
      <c r="E72" s="88"/>
      <c r="F72" s="88"/>
      <c r="G72" s="88"/>
      <c r="H72" s="88"/>
      <c r="I72" s="88"/>
      <c r="J72" s="88"/>
      <c r="K72" s="88"/>
      <c r="L72" s="88"/>
      <c r="M72" s="88"/>
      <c r="N72" s="88"/>
      <c r="O72" s="88"/>
      <c r="P72" s="88"/>
      <c r="Q72" s="88"/>
      <c r="R72" s="88"/>
      <c r="S72" s="88"/>
      <c r="T72" s="230"/>
    </row>
    <row r="73" spans="1:20" x14ac:dyDescent="0.25">
      <c r="A73" s="231"/>
      <c r="B73" s="88"/>
      <c r="C73" s="88"/>
      <c r="D73" s="88"/>
      <c r="E73" s="88"/>
      <c r="F73" s="88"/>
      <c r="G73" s="88"/>
      <c r="H73" s="88"/>
      <c r="I73" s="88"/>
      <c r="J73" s="88"/>
      <c r="K73" s="88"/>
      <c r="L73" s="88"/>
      <c r="M73" s="88"/>
      <c r="N73" s="88"/>
      <c r="O73" s="88"/>
      <c r="P73" s="88"/>
      <c r="Q73" s="88"/>
      <c r="R73" s="88"/>
      <c r="S73" s="88"/>
      <c r="T73" s="230"/>
    </row>
    <row r="74" spans="1:20" x14ac:dyDescent="0.25">
      <c r="A74" s="231"/>
      <c r="B74" s="88"/>
      <c r="C74" s="88"/>
      <c r="D74" s="88"/>
      <c r="E74" s="88"/>
      <c r="F74" s="88"/>
      <c r="G74" s="88"/>
      <c r="H74" s="88"/>
      <c r="I74" s="88"/>
      <c r="J74" s="88"/>
      <c r="K74" s="88"/>
      <c r="L74" s="88"/>
      <c r="M74" s="88"/>
      <c r="N74" s="88"/>
      <c r="O74" s="88"/>
      <c r="P74" s="88"/>
      <c r="Q74" s="88"/>
      <c r="R74" s="88"/>
      <c r="S74" s="88"/>
      <c r="T74" s="230"/>
    </row>
    <row r="75" spans="1:20" x14ac:dyDescent="0.25">
      <c r="A75" s="231"/>
      <c r="B75" s="88"/>
      <c r="C75" s="88"/>
      <c r="D75" s="88"/>
      <c r="E75" s="88"/>
      <c r="F75" s="88"/>
      <c r="G75" s="88"/>
      <c r="H75" s="88"/>
      <c r="I75" s="88"/>
      <c r="J75" s="88"/>
      <c r="K75" s="88"/>
      <c r="L75" s="88"/>
      <c r="M75" s="88"/>
      <c r="N75" s="88"/>
      <c r="O75" s="88"/>
      <c r="P75" s="88"/>
      <c r="Q75" s="88"/>
      <c r="R75" s="88"/>
      <c r="S75" s="88"/>
      <c r="T75" s="230"/>
    </row>
    <row r="76" spans="1:20" x14ac:dyDescent="0.25">
      <c r="A76" s="231"/>
      <c r="B76" s="88"/>
      <c r="C76" s="88"/>
      <c r="D76" s="88"/>
      <c r="E76" s="88"/>
      <c r="F76" s="88"/>
      <c r="G76" s="88"/>
      <c r="H76" s="88"/>
      <c r="I76" s="88"/>
      <c r="J76" s="88"/>
      <c r="K76" s="88"/>
      <c r="L76" s="88"/>
      <c r="M76" s="88"/>
      <c r="N76" s="88"/>
      <c r="O76" s="88"/>
      <c r="P76" s="88"/>
      <c r="Q76" s="88"/>
      <c r="R76" s="88"/>
      <c r="S76" s="88"/>
      <c r="T76" s="230"/>
    </row>
    <row r="77" spans="1:20" x14ac:dyDescent="0.25">
      <c r="A77" s="232"/>
      <c r="B77" s="233"/>
      <c r="C77" s="233"/>
      <c r="D77" s="233"/>
      <c r="E77" s="233"/>
      <c r="F77" s="233"/>
      <c r="G77" s="233"/>
      <c r="H77" s="233"/>
      <c r="I77" s="233"/>
      <c r="J77" s="233"/>
      <c r="K77" s="233"/>
      <c r="L77" s="233"/>
      <c r="M77" s="233"/>
      <c r="N77" s="233"/>
      <c r="O77" s="233"/>
      <c r="P77" s="233"/>
      <c r="Q77" s="233"/>
      <c r="R77" s="233"/>
      <c r="S77" s="233"/>
      <c r="T77" s="234"/>
    </row>
  </sheetData>
  <customSheetViews>
    <customSheetView guid="{145BDBF5-1F15-4A28-870E-0A9DFCC9AE60}" topLeftCell="A4">
      <selection activeCell="N14" sqref="N14"/>
      <pageMargins left="0.7" right="0.7" top="0.75" bottom="0.75" header="0.3" footer="0.3"/>
    </customSheetView>
  </customSheetViews>
  <mergeCells count="11">
    <mergeCell ref="A1:N2"/>
    <mergeCell ref="O18:Q19"/>
    <mergeCell ref="B4:N7"/>
    <mergeCell ref="N35:T44"/>
    <mergeCell ref="D54:K60"/>
    <mergeCell ref="O13:R14"/>
    <mergeCell ref="F10:G10"/>
    <mergeCell ref="F17:G17"/>
    <mergeCell ref="F25:G25"/>
    <mergeCell ref="M21:S31"/>
    <mergeCell ref="B35:M40"/>
  </mergeCells>
  <hyperlinks>
    <hyperlink ref="O13:R14" location="Area1!A1" display="Practice"/>
    <hyperlink ref="O18:Q19" location="Main_Page!A1" display="Main Page"/>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47"/>
  <sheetViews>
    <sheetView workbookViewId="0">
      <selection activeCell="A11" sqref="A11:C12"/>
    </sheetView>
  </sheetViews>
  <sheetFormatPr defaultRowHeight="15" x14ac:dyDescent="0.25"/>
  <cols>
    <col min="1" max="1" width="15.7109375" bestFit="1" customWidth="1"/>
  </cols>
  <sheetData>
    <row r="1" spans="1:15" x14ac:dyDescent="0.25">
      <c r="A1" t="s">
        <v>125</v>
      </c>
    </row>
    <row r="2" spans="1:15" x14ac:dyDescent="0.25">
      <c r="A2" t="s">
        <v>126</v>
      </c>
    </row>
    <row r="3" spans="1:15" x14ac:dyDescent="0.25">
      <c r="O3" s="251" t="s">
        <v>616</v>
      </c>
    </row>
    <row r="4" spans="1:15" ht="15.75" thickBot="1" x14ac:dyDescent="0.3">
      <c r="O4" s="251"/>
    </row>
    <row r="5" spans="1:15" ht="21" x14ac:dyDescent="0.35">
      <c r="A5" s="86" t="str">
        <f>CONCATENATE(A1,A2)</f>
        <v>Webtronixs</v>
      </c>
      <c r="J5" s="298" t="s">
        <v>127</v>
      </c>
      <c r="K5" s="299"/>
      <c r="L5" s="299"/>
      <c r="M5" s="300"/>
      <c r="O5" s="251"/>
    </row>
    <row r="6" spans="1:15" x14ac:dyDescent="0.25">
      <c r="J6" s="87"/>
      <c r="K6" s="88"/>
      <c r="L6" s="88"/>
      <c r="M6" s="89"/>
      <c r="O6" s="251"/>
    </row>
    <row r="7" spans="1:15" ht="18.75" x14ac:dyDescent="0.3">
      <c r="A7" s="85" t="str">
        <f>CONCATENATE(A5," offers the ultimate web services")</f>
        <v>Webtronixs offers the ultimate web services</v>
      </c>
      <c r="B7" s="85"/>
      <c r="C7" s="85"/>
      <c r="D7" s="85"/>
      <c r="J7" s="301" t="s">
        <v>128</v>
      </c>
      <c r="K7" s="302"/>
      <c r="L7" s="302"/>
      <c r="M7" s="303"/>
      <c r="O7" s="251"/>
    </row>
    <row r="8" spans="1:15" x14ac:dyDescent="0.25">
      <c r="J8" s="87"/>
      <c r="K8" s="88"/>
      <c r="L8" s="88"/>
      <c r="M8" s="89"/>
      <c r="O8" s="251"/>
    </row>
    <row r="9" spans="1:15" ht="21.75" thickBot="1" x14ac:dyDescent="0.4">
      <c r="J9" s="90">
        <f>LEN(A5)</f>
        <v>10</v>
      </c>
      <c r="K9" s="91"/>
      <c r="L9" s="91"/>
      <c r="M9" s="92"/>
      <c r="O9" s="251"/>
    </row>
    <row r="10" spans="1:15" x14ac:dyDescent="0.25">
      <c r="O10" s="251"/>
    </row>
    <row r="11" spans="1:15" x14ac:dyDescent="0.25">
      <c r="A11" s="246" t="s">
        <v>2</v>
      </c>
      <c r="B11" s="246"/>
      <c r="C11" s="246"/>
      <c r="O11" s="251"/>
    </row>
    <row r="12" spans="1:15" x14ac:dyDescent="0.25">
      <c r="A12" s="246"/>
      <c r="B12" s="246"/>
      <c r="C12" s="246"/>
      <c r="O12" s="251"/>
    </row>
    <row r="13" spans="1:15" x14ac:dyDescent="0.25">
      <c r="O13" s="251"/>
    </row>
    <row r="14" spans="1:15" x14ac:dyDescent="0.25">
      <c r="O14" s="251"/>
    </row>
    <row r="15" spans="1:15" x14ac:dyDescent="0.25">
      <c r="O15" s="251"/>
    </row>
    <row r="16" spans="1:15" x14ac:dyDescent="0.25">
      <c r="O16" s="251"/>
    </row>
    <row r="17" spans="15:15" x14ac:dyDescent="0.25">
      <c r="O17" s="251"/>
    </row>
    <row r="18" spans="15:15" x14ac:dyDescent="0.25">
      <c r="O18" s="251"/>
    </row>
    <row r="19" spans="15:15" x14ac:dyDescent="0.25">
      <c r="O19" s="251"/>
    </row>
    <row r="20" spans="15:15" x14ac:dyDescent="0.25">
      <c r="O20" s="251"/>
    </row>
    <row r="21" spans="15:15" x14ac:dyDescent="0.25">
      <c r="O21" s="251"/>
    </row>
    <row r="22" spans="15:15" x14ac:dyDescent="0.25">
      <c r="O22" s="251"/>
    </row>
    <row r="23" spans="15:15" x14ac:dyDescent="0.25">
      <c r="O23" s="251"/>
    </row>
    <row r="24" spans="15:15" x14ac:dyDescent="0.25">
      <c r="O24" s="251"/>
    </row>
    <row r="25" spans="15:15" x14ac:dyDescent="0.25">
      <c r="O25" s="251"/>
    </row>
    <row r="26" spans="15:15" x14ac:dyDescent="0.25">
      <c r="O26" s="251"/>
    </row>
    <row r="27" spans="15:15" x14ac:dyDescent="0.25">
      <c r="O27" s="251"/>
    </row>
    <row r="28" spans="15:15" x14ac:dyDescent="0.25">
      <c r="O28" s="251"/>
    </row>
    <row r="29" spans="15:15" x14ac:dyDescent="0.25">
      <c r="O29" s="251"/>
    </row>
    <row r="30" spans="15:15" x14ac:dyDescent="0.25">
      <c r="O30" s="251"/>
    </row>
    <row r="31" spans="15:15" x14ac:dyDescent="0.25">
      <c r="O31" s="251"/>
    </row>
    <row r="32" spans="15:15" x14ac:dyDescent="0.25">
      <c r="O32" s="251"/>
    </row>
    <row r="33" spans="15:15" x14ac:dyDescent="0.25">
      <c r="O33" s="251"/>
    </row>
    <row r="34" spans="15:15" x14ac:dyDescent="0.25">
      <c r="O34" s="251"/>
    </row>
    <row r="35" spans="15:15" x14ac:dyDescent="0.25">
      <c r="O35" s="251"/>
    </row>
    <row r="36" spans="15:15" x14ac:dyDescent="0.25">
      <c r="O36" s="251"/>
    </row>
    <row r="37" spans="15:15" x14ac:dyDescent="0.25">
      <c r="O37" s="251"/>
    </row>
    <row r="38" spans="15:15" x14ac:dyDescent="0.25">
      <c r="O38" s="251"/>
    </row>
    <row r="39" spans="15:15" x14ac:dyDescent="0.25">
      <c r="O39" s="251"/>
    </row>
    <row r="40" spans="15:15" x14ac:dyDescent="0.25">
      <c r="O40" s="251"/>
    </row>
    <row r="41" spans="15:15" x14ac:dyDescent="0.25">
      <c r="O41" s="251"/>
    </row>
    <row r="42" spans="15:15" x14ac:dyDescent="0.25">
      <c r="O42" s="251"/>
    </row>
    <row r="43" spans="15:15" x14ac:dyDescent="0.25">
      <c r="O43" s="251"/>
    </row>
    <row r="44" spans="15:15" x14ac:dyDescent="0.25">
      <c r="O44" s="251"/>
    </row>
    <row r="45" spans="15:15" x14ac:dyDescent="0.25">
      <c r="O45" s="251"/>
    </row>
    <row r="46" spans="15:15" x14ac:dyDescent="0.25">
      <c r="O46" s="251"/>
    </row>
    <row r="47" spans="15:15" x14ac:dyDescent="0.25">
      <c r="O47" s="251"/>
    </row>
  </sheetData>
  <customSheetViews>
    <customSheetView guid="{1160E4AC-8571-486A-A17E-602326FDD676}">
      <pageMargins left="0.7" right="0.7" top="0.75" bottom="0.75" header="0.3" footer="0.3"/>
    </customSheetView>
    <customSheetView guid="{145BDBF5-1F15-4A28-870E-0A9DFCC9AE60}">
      <selection activeCell="A11" sqref="A11:C12"/>
      <pageMargins left="0.7" right="0.7" top="0.75" bottom="0.75" header="0.3" footer="0.3"/>
    </customSheetView>
  </customSheetViews>
  <mergeCells count="4">
    <mergeCell ref="A11:C12"/>
    <mergeCell ref="J5:M5"/>
    <mergeCell ref="J7:M7"/>
    <mergeCell ref="O3:O47"/>
  </mergeCells>
  <hyperlinks>
    <hyperlink ref="A11:C12" location="Main_Page!A1" display="Main Pag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2"/>
  <sheetViews>
    <sheetView workbookViewId="0">
      <selection activeCell="F13" sqref="F13"/>
    </sheetView>
  </sheetViews>
  <sheetFormatPr defaultRowHeight="15" x14ac:dyDescent="0.25"/>
  <cols>
    <col min="1" max="1" width="11.28515625" bestFit="1" customWidth="1"/>
    <col min="6" max="6" width="58.140625" customWidth="1"/>
  </cols>
  <sheetData>
    <row r="1" spans="1:6" x14ac:dyDescent="0.25">
      <c r="A1" t="s">
        <v>121</v>
      </c>
    </row>
    <row r="4" spans="1:6" ht="18.75" x14ac:dyDescent="0.3">
      <c r="A4" s="85" t="s">
        <v>122</v>
      </c>
      <c r="B4" s="85" t="str">
        <f>MID(A1,4,5)</f>
        <v>troni</v>
      </c>
    </row>
    <row r="5" spans="1:6" ht="18.75" x14ac:dyDescent="0.3">
      <c r="A5" s="85" t="s">
        <v>123</v>
      </c>
      <c r="B5" s="85" t="str">
        <f>LEFT(A1,3)</f>
        <v>Web</v>
      </c>
    </row>
    <row r="6" spans="1:6" ht="18.75" x14ac:dyDescent="0.3">
      <c r="A6" s="85" t="s">
        <v>124</v>
      </c>
      <c r="B6" s="85" t="str">
        <f>RIGHT(A1,3)</f>
        <v>ixs</v>
      </c>
    </row>
    <row r="13" spans="1:6" x14ac:dyDescent="0.25">
      <c r="F13" s="217">
        <v>1.2345456565656499E+25</v>
      </c>
    </row>
    <row r="21" spans="1:3" x14ac:dyDescent="0.25">
      <c r="A21" s="246" t="s">
        <v>2</v>
      </c>
      <c r="B21" s="246"/>
      <c r="C21" s="246"/>
    </row>
    <row r="22" spans="1:3" x14ac:dyDescent="0.25">
      <c r="A22" s="246"/>
      <c r="B22" s="246"/>
      <c r="C22" s="246"/>
    </row>
  </sheetData>
  <customSheetViews>
    <customSheetView guid="{1160E4AC-8571-486A-A17E-602326FDD676}">
      <selection activeCell="A21" sqref="A21:C22"/>
      <pageMargins left="0.7" right="0.7" top="0.75" bottom="0.75" header="0.3" footer="0.3"/>
      <pageSetup orientation="portrait" horizontalDpi="4294967293" verticalDpi="4294967293" r:id="rId1"/>
    </customSheetView>
    <customSheetView guid="{145BDBF5-1F15-4A28-870E-0A9DFCC9AE60}">
      <selection activeCell="A21" sqref="A21:C22"/>
      <pageMargins left="0.7" right="0.7" top="0.75" bottom="0.75" header="0.3" footer="0.3"/>
      <pageSetup orientation="portrait" horizontalDpi="4294967293" verticalDpi="4294967293" r:id="rId2"/>
    </customSheetView>
  </customSheetViews>
  <mergeCells count="1">
    <mergeCell ref="A21:C22"/>
  </mergeCells>
  <hyperlinks>
    <hyperlink ref="A21:C22" location="Main_Page!A1" display="Main Page"/>
  </hyperlinks>
  <pageMargins left="0.7" right="0.7" top="0.75" bottom="0.75" header="0.3" footer="0.3"/>
  <pageSetup orientation="portrait" horizontalDpi="4294967293" verticalDpi="4294967293"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E3" sqref="E3"/>
    </sheetView>
  </sheetViews>
  <sheetFormatPr defaultRowHeight="15" x14ac:dyDescent="0.25"/>
  <cols>
    <col min="1" max="1" width="22.85546875" customWidth="1"/>
    <col min="2" max="2" width="95" customWidth="1"/>
  </cols>
  <sheetData>
    <row r="1" spans="1:2" x14ac:dyDescent="0.25">
      <c r="A1" s="215" t="s">
        <v>661</v>
      </c>
      <c r="B1" s="214" t="s">
        <v>662</v>
      </c>
    </row>
    <row r="2" spans="1:2" ht="75" x14ac:dyDescent="0.25">
      <c r="A2" s="215" t="s">
        <v>663</v>
      </c>
      <c r="B2" s="216" t="s">
        <v>664</v>
      </c>
    </row>
    <row r="3" spans="1:2" ht="30" x14ac:dyDescent="0.25">
      <c r="A3" s="215" t="s">
        <v>665</v>
      </c>
      <c r="B3" s="216" t="s">
        <v>666</v>
      </c>
    </row>
    <row r="4" spans="1:2" ht="45" x14ac:dyDescent="0.25">
      <c r="A4" s="215" t="s">
        <v>667</v>
      </c>
      <c r="B4" s="216" t="s">
        <v>668</v>
      </c>
    </row>
    <row r="5" spans="1:2" ht="30" x14ac:dyDescent="0.25">
      <c r="A5" s="215" t="s">
        <v>669</v>
      </c>
      <c r="B5" s="216" t="s">
        <v>670</v>
      </c>
    </row>
    <row r="6" spans="1:2" ht="60" x14ac:dyDescent="0.25">
      <c r="A6" s="215" t="s">
        <v>647</v>
      </c>
      <c r="B6" s="216" t="s">
        <v>671</v>
      </c>
    </row>
    <row r="7" spans="1:2" ht="60" x14ac:dyDescent="0.25">
      <c r="A7" s="215" t="s">
        <v>672</v>
      </c>
      <c r="B7" s="216" t="s">
        <v>673</v>
      </c>
    </row>
    <row r="8" spans="1:2" ht="30" x14ac:dyDescent="0.25">
      <c r="A8" s="215" t="s">
        <v>674</v>
      </c>
      <c r="B8" s="216" t="s">
        <v>675</v>
      </c>
    </row>
    <row r="9" spans="1:2" x14ac:dyDescent="0.25">
      <c r="A9" s="215" t="s">
        <v>676</v>
      </c>
      <c r="B9" s="216" t="s">
        <v>677</v>
      </c>
    </row>
    <row r="10" spans="1:2" ht="60" x14ac:dyDescent="0.25">
      <c r="A10" s="215" t="s">
        <v>678</v>
      </c>
      <c r="B10" s="216" t="s">
        <v>679</v>
      </c>
    </row>
    <row r="11" spans="1:2" ht="30" x14ac:dyDescent="0.25">
      <c r="A11" s="215" t="s">
        <v>680</v>
      </c>
      <c r="B11" s="216" t="s">
        <v>681</v>
      </c>
    </row>
    <row r="12" spans="1:2" x14ac:dyDescent="0.25">
      <c r="A12" s="215" t="s">
        <v>682</v>
      </c>
      <c r="B12" s="216" t="s">
        <v>683</v>
      </c>
    </row>
    <row r="13" spans="1:2" ht="60" x14ac:dyDescent="0.25">
      <c r="A13" s="215" t="s">
        <v>684</v>
      </c>
      <c r="B13" s="216" t="s">
        <v>685</v>
      </c>
    </row>
  </sheetData>
  <customSheetViews>
    <customSheetView guid="{145BDBF5-1F15-4A28-870E-0A9DFCC9AE60}" topLeftCell="A7">
      <selection activeCell="E3" sqref="E3"/>
      <pageMargins left="0.7" right="0.7" top="0.75" bottom="0.75" header="0.3" footer="0.3"/>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L25"/>
  <sheetViews>
    <sheetView workbookViewId="0">
      <selection activeCell="A24" sqref="A24:C25"/>
    </sheetView>
  </sheetViews>
  <sheetFormatPr defaultRowHeight="15" x14ac:dyDescent="0.25"/>
  <cols>
    <col min="1" max="1" width="17" bestFit="1" customWidth="1"/>
    <col min="2" max="2" width="17.85546875" bestFit="1" customWidth="1"/>
    <col min="3" max="3" width="17.42578125" bestFit="1" customWidth="1"/>
    <col min="4" max="4" width="13.42578125" bestFit="1" customWidth="1"/>
    <col min="5" max="5" width="9.140625" customWidth="1"/>
  </cols>
  <sheetData>
    <row r="1" spans="1:4" x14ac:dyDescent="0.25">
      <c r="A1" s="13" t="s">
        <v>31</v>
      </c>
      <c r="B1" s="13" t="s">
        <v>32</v>
      </c>
      <c r="C1" s="13" t="s">
        <v>33</v>
      </c>
      <c r="D1" s="14" t="s">
        <v>34</v>
      </c>
    </row>
    <row r="2" spans="1:4" x14ac:dyDescent="0.25">
      <c r="A2" s="6">
        <v>9000</v>
      </c>
      <c r="B2" s="6">
        <v>7000</v>
      </c>
      <c r="C2" s="6">
        <v>4000</v>
      </c>
      <c r="D2" s="4">
        <f>SUM(A2:C2)</f>
        <v>20000</v>
      </c>
    </row>
    <row r="3" spans="1:4" x14ac:dyDescent="0.25">
      <c r="A3" s="6">
        <v>9900</v>
      </c>
      <c r="B3" s="6">
        <v>9800</v>
      </c>
      <c r="C3" s="6">
        <v>3000</v>
      </c>
      <c r="D3" s="4">
        <f>SUM(A3:C3)</f>
        <v>22700</v>
      </c>
    </row>
    <row r="4" spans="1:4" x14ac:dyDescent="0.25">
      <c r="A4" s="6">
        <v>5600</v>
      </c>
      <c r="B4" s="6">
        <v>7800</v>
      </c>
      <c r="C4" s="6">
        <v>2000</v>
      </c>
      <c r="D4" s="4">
        <f>SUM(A4:C4)</f>
        <v>15400</v>
      </c>
    </row>
    <row r="17" spans="1:12" x14ac:dyDescent="0.25">
      <c r="D17" s="281" t="s">
        <v>35</v>
      </c>
      <c r="E17" s="281"/>
      <c r="F17" s="281"/>
      <c r="G17" s="281"/>
      <c r="H17" s="281"/>
      <c r="I17" s="281"/>
      <c r="J17" s="281"/>
      <c r="K17" s="281"/>
      <c r="L17" s="281"/>
    </row>
    <row r="19" spans="1:12" x14ac:dyDescent="0.25">
      <c r="D19" s="281" t="s">
        <v>36</v>
      </c>
      <c r="E19" s="281"/>
      <c r="F19" s="281"/>
      <c r="G19" s="281"/>
      <c r="H19" s="281"/>
      <c r="I19" s="281"/>
      <c r="J19" s="281"/>
      <c r="K19" s="281"/>
      <c r="L19" s="281"/>
    </row>
    <row r="24" spans="1:12" x14ac:dyDescent="0.25">
      <c r="A24" s="246" t="s">
        <v>2</v>
      </c>
      <c r="B24" s="246"/>
      <c r="C24" s="246"/>
    </row>
    <row r="25" spans="1:12" x14ac:dyDescent="0.25">
      <c r="A25" s="246"/>
      <c r="B25" s="246"/>
      <c r="C25" s="246"/>
    </row>
  </sheetData>
  <customSheetViews>
    <customSheetView guid="{1160E4AC-8571-486A-A17E-602326FDD676}">
      <selection activeCell="A24" sqref="A24:C25"/>
      <pageMargins left="0.75000000000000011" right="0.75000000000000011" top="1" bottom="1" header="0.5" footer="0.5"/>
      <pageSetup paperSize="9" fitToWidth="0" fitToHeight="0" orientation="portrait" r:id="rId1"/>
      <headerFooter alignWithMargins="0"/>
    </customSheetView>
    <customSheetView guid="{145BDBF5-1F15-4A28-870E-0A9DFCC9AE60}">
      <selection activeCell="A24" sqref="A24:C25"/>
      <pageMargins left="0.75000000000000011" right="0.75000000000000011" top="1" bottom="1" header="0.5" footer="0.5"/>
      <pageSetup paperSize="9" fitToWidth="0" fitToHeight="0" orientation="portrait" r:id="rId2"/>
      <headerFooter alignWithMargins="0"/>
    </customSheetView>
  </customSheetViews>
  <mergeCells count="3">
    <mergeCell ref="D17:L17"/>
    <mergeCell ref="D19:L19"/>
    <mergeCell ref="A24:C25"/>
  </mergeCells>
  <hyperlinks>
    <hyperlink ref="A24:C25" location="Main_Page!A1" display="Main Page"/>
  </hyperlinks>
  <pageMargins left="0.75000000000000011" right="0.75000000000000011" top="1" bottom="1" header="0.5" footer="0.5"/>
  <pageSetup paperSize="9" fitToWidth="0" fitToHeight="0" orientation="portrait" r:id="rId3"/>
  <headerFooter alignWithMargins="0"/>
  <pictur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H20"/>
  <sheetViews>
    <sheetView workbookViewId="0">
      <selection activeCell="F19" sqref="F19:H20"/>
    </sheetView>
  </sheetViews>
  <sheetFormatPr defaultRowHeight="15" x14ac:dyDescent="0.25"/>
  <cols>
    <col min="1" max="1" width="9.140625" customWidth="1"/>
    <col min="2" max="2" width="15.28515625" bestFit="1" customWidth="1"/>
    <col min="3" max="5" width="9.140625" customWidth="1"/>
    <col min="6" max="6" width="21.5703125" bestFit="1" customWidth="1"/>
    <col min="7" max="7" width="9.140625" customWidth="1"/>
  </cols>
  <sheetData>
    <row r="1" spans="1:6" x14ac:dyDescent="0.25">
      <c r="A1" s="5" t="s">
        <v>37</v>
      </c>
      <c r="B1" s="5" t="s">
        <v>38</v>
      </c>
      <c r="C1" s="15"/>
    </row>
    <row r="2" spans="1:6" x14ac:dyDescent="0.25">
      <c r="A2" s="16" t="s">
        <v>39</v>
      </c>
      <c r="B2" s="16">
        <v>1000</v>
      </c>
    </row>
    <row r="3" spans="1:6" x14ac:dyDescent="0.25">
      <c r="A3" s="16" t="s">
        <v>39</v>
      </c>
      <c r="B3" s="16">
        <v>1200</v>
      </c>
    </row>
    <row r="4" spans="1:6" x14ac:dyDescent="0.25">
      <c r="A4" s="16" t="s">
        <v>39</v>
      </c>
      <c r="B4" s="16">
        <v>1400</v>
      </c>
    </row>
    <row r="5" spans="1:6" x14ac:dyDescent="0.25">
      <c r="A5" s="16" t="s">
        <v>40</v>
      </c>
      <c r="B5" s="16">
        <v>1450</v>
      </c>
    </row>
    <row r="6" spans="1:6" x14ac:dyDescent="0.25">
      <c r="A6" s="16" t="s">
        <v>40</v>
      </c>
      <c r="B6" s="16">
        <v>1250</v>
      </c>
      <c r="E6" s="4" t="s">
        <v>37</v>
      </c>
      <c r="F6" s="4" t="s">
        <v>41</v>
      </c>
    </row>
    <row r="7" spans="1:6" x14ac:dyDescent="0.25">
      <c r="A7" s="16" t="s">
        <v>42</v>
      </c>
      <c r="B7" s="16">
        <v>2355</v>
      </c>
      <c r="E7" s="4" t="s">
        <v>39</v>
      </c>
      <c r="F7" s="4">
        <f>SUMIF(A2:A11,A2,B2:B11)</f>
        <v>4800</v>
      </c>
    </row>
    <row r="8" spans="1:6" x14ac:dyDescent="0.25">
      <c r="A8" s="16" t="s">
        <v>39</v>
      </c>
      <c r="B8" s="16">
        <v>1200</v>
      </c>
      <c r="E8" s="4" t="s">
        <v>40</v>
      </c>
      <c r="F8" s="4">
        <f>SUMIF(A3:A12,A5,B3:B12)</f>
        <v>7200</v>
      </c>
    </row>
    <row r="9" spans="1:6" x14ac:dyDescent="0.25">
      <c r="A9" s="16" t="s">
        <v>40</v>
      </c>
      <c r="B9" s="16">
        <v>4500</v>
      </c>
      <c r="E9" s="4" t="s">
        <v>43</v>
      </c>
      <c r="F9" s="4">
        <f>SUMIF(A4:A13,A10,B4:B13)</f>
        <v>11000</v>
      </c>
    </row>
    <row r="10" spans="1:6" x14ac:dyDescent="0.25">
      <c r="A10" s="16" t="s">
        <v>43</v>
      </c>
      <c r="B10" s="16">
        <v>5000</v>
      </c>
    </row>
    <row r="11" spans="1:6" x14ac:dyDescent="0.25">
      <c r="A11" s="16" t="s">
        <v>43</v>
      </c>
      <c r="B11" s="16">
        <v>6000</v>
      </c>
    </row>
    <row r="17" spans="1:8" x14ac:dyDescent="0.25">
      <c r="A17" t="s">
        <v>102</v>
      </c>
    </row>
    <row r="19" spans="1:8" x14ac:dyDescent="0.25">
      <c r="F19" s="246" t="s">
        <v>2</v>
      </c>
      <c r="G19" s="246"/>
      <c r="H19" s="246"/>
    </row>
    <row r="20" spans="1:8" x14ac:dyDescent="0.25">
      <c r="F20" s="246"/>
      <c r="G20" s="246"/>
      <c r="H20" s="246"/>
    </row>
  </sheetData>
  <customSheetViews>
    <customSheetView guid="{1160E4AC-8571-486A-A17E-602326FDD676}">
      <selection activeCell="F19" sqref="F19:H20"/>
      <pageMargins left="0.70000000000000007" right="0.70000000000000007" top="0.75" bottom="0.75" header="0.30000000000000004" footer="0.30000000000000004"/>
      <pageSetup fitToWidth="0" fitToHeight="0" orientation="portrait" horizontalDpi="4294967293" verticalDpi="4294967293" r:id="rId1"/>
    </customSheetView>
    <customSheetView guid="{145BDBF5-1F15-4A28-870E-0A9DFCC9AE60}">
      <selection activeCell="J25" sqref="J25"/>
      <pageMargins left="0.70000000000000007" right="0.70000000000000007" top="0.75" bottom="0.75" header="0.30000000000000004" footer="0.30000000000000004"/>
      <pageSetup fitToWidth="0" fitToHeight="0" orientation="portrait" horizontalDpi="4294967293" verticalDpi="4294967293" r:id="rId2"/>
    </customSheetView>
  </customSheetViews>
  <mergeCells count="1">
    <mergeCell ref="F19:H20"/>
  </mergeCells>
  <hyperlinks>
    <hyperlink ref="F19:H20" location="Main_Page!A1" display="Main Page"/>
  </hyperlinks>
  <pageMargins left="0.70000000000000007" right="0.70000000000000007" top="0.75" bottom="0.75" header="0.30000000000000004" footer="0.30000000000000004"/>
  <pageSetup fitToWidth="0" fitToHeight="0" orientation="portrait" horizontalDpi="4294967293" verticalDpi="4294967293" r:id="rId3"/>
  <picture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J11" sqref="J11:L12"/>
    </sheetView>
  </sheetViews>
  <sheetFormatPr defaultRowHeight="15" x14ac:dyDescent="0.25"/>
  <cols>
    <col min="1" max="1" width="14.28515625" bestFit="1" customWidth="1"/>
  </cols>
  <sheetData>
    <row r="1" spans="1:12" x14ac:dyDescent="0.25">
      <c r="A1" s="219" t="s">
        <v>704</v>
      </c>
      <c r="B1" s="219" t="s">
        <v>705</v>
      </c>
    </row>
    <row r="2" spans="1:12" x14ac:dyDescent="0.25">
      <c r="A2" s="218" t="s">
        <v>688</v>
      </c>
      <c r="B2" s="221">
        <v>8858.84</v>
      </c>
    </row>
    <row r="3" spans="1:12" x14ac:dyDescent="0.25">
      <c r="A3" s="218" t="s">
        <v>689</v>
      </c>
      <c r="B3" s="220">
        <v>12198.57</v>
      </c>
    </row>
    <row r="4" spans="1:12" x14ac:dyDescent="0.25">
      <c r="A4" s="218" t="s">
        <v>690</v>
      </c>
      <c r="B4" s="220">
        <v>3992.28</v>
      </c>
    </row>
    <row r="5" spans="1:12" x14ac:dyDescent="0.25">
      <c r="A5" s="218" t="s">
        <v>691</v>
      </c>
      <c r="B5" s="220">
        <v>4352.63</v>
      </c>
    </row>
    <row r="6" spans="1:12" x14ac:dyDescent="0.25">
      <c r="A6" s="218" t="s">
        <v>692</v>
      </c>
      <c r="B6" s="220">
        <v>4398.6899999999996</v>
      </c>
    </row>
    <row r="7" spans="1:12" x14ac:dyDescent="0.25">
      <c r="A7" s="218" t="s">
        <v>693</v>
      </c>
      <c r="B7" s="220">
        <v>4568.7700000000004</v>
      </c>
    </row>
    <row r="8" spans="1:12" ht="23.25" x14ac:dyDescent="0.35">
      <c r="A8" s="218" t="s">
        <v>694</v>
      </c>
      <c r="B8" s="220">
        <v>7350.24</v>
      </c>
      <c r="E8" s="244">
        <f>RANK(B9,B2:B17)</f>
        <v>5</v>
      </c>
    </row>
    <row r="9" spans="1:12" x14ac:dyDescent="0.25">
      <c r="A9" s="218" t="s">
        <v>695</v>
      </c>
      <c r="B9" s="220">
        <v>14032.74</v>
      </c>
    </row>
    <row r="10" spans="1:12" x14ac:dyDescent="0.25">
      <c r="A10" s="218" t="s">
        <v>696</v>
      </c>
      <c r="B10" s="220">
        <v>493.88</v>
      </c>
    </row>
    <row r="11" spans="1:12" x14ac:dyDescent="0.25">
      <c r="A11" s="218" t="s">
        <v>697</v>
      </c>
      <c r="B11" s="220">
        <v>600.20000000000005</v>
      </c>
      <c r="J11" s="246" t="s">
        <v>2</v>
      </c>
      <c r="K11" s="246"/>
      <c r="L11" s="246"/>
    </row>
    <row r="12" spans="1:12" x14ac:dyDescent="0.25">
      <c r="A12" s="218" t="s">
        <v>698</v>
      </c>
      <c r="B12" s="220">
        <v>500.2</v>
      </c>
      <c r="J12" s="246"/>
      <c r="K12" s="246"/>
      <c r="L12" s="246"/>
    </row>
    <row r="13" spans="1:12" x14ac:dyDescent="0.25">
      <c r="A13" s="218" t="s">
        <v>699</v>
      </c>
      <c r="B13" s="220">
        <v>15742.95</v>
      </c>
    </row>
    <row r="14" spans="1:12" x14ac:dyDescent="0.25">
      <c r="A14" s="218" t="s">
        <v>700</v>
      </c>
      <c r="B14" s="220">
        <v>20735.97</v>
      </c>
    </row>
    <row r="15" spans="1:12" x14ac:dyDescent="0.25">
      <c r="A15" s="218" t="s">
        <v>701</v>
      </c>
      <c r="B15" s="220">
        <v>24546.07</v>
      </c>
    </row>
    <row r="16" spans="1:12" x14ac:dyDescent="0.25">
      <c r="A16" s="218" t="s">
        <v>702</v>
      </c>
      <c r="B16" s="220">
        <v>3431.74</v>
      </c>
    </row>
    <row r="17" spans="1:2" x14ac:dyDescent="0.25">
      <c r="A17" s="218" t="s">
        <v>703</v>
      </c>
      <c r="B17" s="220">
        <v>24730</v>
      </c>
    </row>
  </sheetData>
  <mergeCells count="1">
    <mergeCell ref="J11:L12"/>
  </mergeCells>
  <hyperlinks>
    <hyperlink ref="J11:L12" location="Main_Page!A1" display="Main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E3" sqref="E3:G4"/>
    </sheetView>
  </sheetViews>
  <sheetFormatPr defaultRowHeight="15" x14ac:dyDescent="0.25"/>
  <cols>
    <col min="1" max="1" width="10.85546875" customWidth="1"/>
    <col min="2" max="2" width="22.7109375" bestFit="1" customWidth="1"/>
    <col min="3" max="3" width="23.42578125" customWidth="1"/>
    <col min="4" max="5" width="23.5703125" bestFit="1" customWidth="1"/>
  </cols>
  <sheetData>
    <row r="1" spans="1:11" ht="21.75" customHeight="1" x14ac:dyDescent="0.25">
      <c r="A1" s="247" t="s">
        <v>551</v>
      </c>
      <c r="B1" s="247"/>
      <c r="C1" s="247"/>
      <c r="D1" s="247"/>
    </row>
    <row r="3" spans="1:11" x14ac:dyDescent="0.25">
      <c r="A3" s="164" t="s">
        <v>30</v>
      </c>
      <c r="B3" s="163" t="s">
        <v>540</v>
      </c>
      <c r="C3" s="161" t="s">
        <v>539</v>
      </c>
      <c r="D3" s="161" t="s">
        <v>538</v>
      </c>
      <c r="E3" s="246" t="s">
        <v>2</v>
      </c>
      <c r="F3" s="246"/>
      <c r="G3" s="246"/>
    </row>
    <row r="4" spans="1:11" x14ac:dyDescent="0.25">
      <c r="A4" s="12" t="s">
        <v>25</v>
      </c>
      <c r="B4" s="162">
        <v>90</v>
      </c>
      <c r="C4" s="154">
        <v>85</v>
      </c>
      <c r="D4" s="154">
        <v>80</v>
      </c>
      <c r="E4" s="246"/>
      <c r="F4" s="246"/>
      <c r="G4" s="246"/>
    </row>
    <row r="5" spans="1:11" x14ac:dyDescent="0.25">
      <c r="A5" s="12" t="s">
        <v>26</v>
      </c>
      <c r="B5" s="162">
        <v>80</v>
      </c>
      <c r="C5" s="154">
        <v>75</v>
      </c>
      <c r="D5" s="154">
        <v>70</v>
      </c>
    </row>
    <row r="6" spans="1:11" x14ac:dyDescent="0.25">
      <c r="A6" s="12" t="s">
        <v>27</v>
      </c>
      <c r="B6" s="162">
        <v>70</v>
      </c>
      <c r="C6" s="154">
        <v>65</v>
      </c>
      <c r="D6" s="154">
        <v>60</v>
      </c>
    </row>
    <row r="7" spans="1:11" x14ac:dyDescent="0.25">
      <c r="A7" s="12" t="s">
        <v>28</v>
      </c>
      <c r="B7" s="162">
        <v>60</v>
      </c>
      <c r="C7" s="154">
        <v>55</v>
      </c>
      <c r="D7" s="154">
        <v>50</v>
      </c>
    </row>
    <row r="8" spans="1:11" x14ac:dyDescent="0.25">
      <c r="A8" s="12" t="s">
        <v>29</v>
      </c>
      <c r="B8" s="162">
        <v>50</v>
      </c>
      <c r="C8" s="154">
        <v>45</v>
      </c>
      <c r="D8" s="154">
        <v>40</v>
      </c>
    </row>
    <row r="9" spans="1:11" x14ac:dyDescent="0.25">
      <c r="G9" s="248" t="s">
        <v>552</v>
      </c>
      <c r="H9" s="248"/>
      <c r="I9" s="248"/>
      <c r="J9" s="248"/>
      <c r="K9" s="248"/>
    </row>
    <row r="10" spans="1:11" x14ac:dyDescent="0.25">
      <c r="G10" s="248"/>
      <c r="H10" s="248"/>
      <c r="I10" s="248"/>
      <c r="J10" s="248"/>
      <c r="K10" s="248"/>
    </row>
    <row r="11" spans="1:11" x14ac:dyDescent="0.25">
      <c r="G11" s="248"/>
      <c r="H11" s="248"/>
      <c r="I11" s="248"/>
      <c r="J11" s="248"/>
      <c r="K11" s="248"/>
    </row>
    <row r="12" spans="1:11" x14ac:dyDescent="0.25">
      <c r="A12" s="155" t="s">
        <v>37</v>
      </c>
      <c r="B12" s="159" t="s">
        <v>30</v>
      </c>
      <c r="C12" s="157" t="s">
        <v>540</v>
      </c>
      <c r="D12" s="155" t="s">
        <v>539</v>
      </c>
      <c r="E12" s="155" t="s">
        <v>538</v>
      </c>
    </row>
    <row r="13" spans="1:11" x14ac:dyDescent="0.25">
      <c r="A13" s="160" t="s">
        <v>39</v>
      </c>
      <c r="B13" s="158" t="s">
        <v>25</v>
      </c>
      <c r="C13" s="156">
        <f>VLOOKUP(B13,A4:D8,2,)</f>
        <v>90</v>
      </c>
      <c r="D13" s="154">
        <f>VLOOKUP(B13,A4:D8,3,0)</f>
        <v>85</v>
      </c>
      <c r="E13" s="154"/>
    </row>
    <row r="14" spans="1:11" x14ac:dyDescent="0.25">
      <c r="A14" s="160" t="s">
        <v>550</v>
      </c>
      <c r="B14" s="158" t="s">
        <v>26</v>
      </c>
      <c r="C14" s="156"/>
      <c r="D14" s="154"/>
      <c r="E14" s="154"/>
      <c r="G14" s="249" t="s">
        <v>537</v>
      </c>
      <c r="H14" s="249"/>
      <c r="I14" s="249"/>
      <c r="J14" s="249"/>
      <c r="K14" s="249"/>
    </row>
    <row r="15" spans="1:11" x14ac:dyDescent="0.25">
      <c r="A15" s="160" t="s">
        <v>40</v>
      </c>
      <c r="B15" s="158" t="s">
        <v>26</v>
      </c>
      <c r="C15" s="156"/>
      <c r="D15" s="154"/>
      <c r="E15" s="154"/>
      <c r="G15" s="249"/>
      <c r="H15" s="249"/>
      <c r="I15" s="249"/>
      <c r="J15" s="249"/>
      <c r="K15" s="249"/>
    </row>
    <row r="16" spans="1:11" x14ac:dyDescent="0.25">
      <c r="A16" s="160" t="s">
        <v>549</v>
      </c>
      <c r="B16" s="158" t="s">
        <v>27</v>
      </c>
      <c r="C16" s="156"/>
      <c r="D16" s="154"/>
      <c r="E16" s="154"/>
    </row>
    <row r="17" spans="1:5" x14ac:dyDescent="0.25">
      <c r="A17" s="160" t="s">
        <v>548</v>
      </c>
      <c r="B17" s="158" t="s">
        <v>25</v>
      </c>
      <c r="C17" s="156"/>
      <c r="D17" s="154"/>
      <c r="E17" s="154"/>
    </row>
    <row r="18" spans="1:5" x14ac:dyDescent="0.25">
      <c r="A18" s="160" t="s">
        <v>43</v>
      </c>
      <c r="B18" s="158" t="s">
        <v>28</v>
      </c>
      <c r="C18" s="156"/>
      <c r="D18" s="154"/>
      <c r="E18" s="154"/>
    </row>
    <row r="19" spans="1:5" x14ac:dyDescent="0.25">
      <c r="A19" s="160" t="s">
        <v>547</v>
      </c>
      <c r="B19" s="158" t="s">
        <v>29</v>
      </c>
      <c r="C19" s="156"/>
      <c r="D19" s="154"/>
      <c r="E19" s="154"/>
    </row>
    <row r="20" spans="1:5" x14ac:dyDescent="0.25">
      <c r="A20" s="160" t="s">
        <v>546</v>
      </c>
      <c r="B20" s="158" t="s">
        <v>25</v>
      </c>
      <c r="C20" s="156"/>
      <c r="D20" s="154"/>
      <c r="E20" s="154"/>
    </row>
    <row r="21" spans="1:5" x14ac:dyDescent="0.25">
      <c r="A21" s="160" t="s">
        <v>545</v>
      </c>
      <c r="B21" s="158" t="s">
        <v>27</v>
      </c>
      <c r="C21" s="156"/>
      <c r="D21" s="154"/>
      <c r="E21" s="154"/>
    </row>
    <row r="22" spans="1:5" x14ac:dyDescent="0.25">
      <c r="A22" s="160" t="s">
        <v>544</v>
      </c>
      <c r="B22" s="158" t="s">
        <v>27</v>
      </c>
      <c r="C22" s="156"/>
      <c r="D22" s="154"/>
      <c r="E22" s="154"/>
    </row>
    <row r="23" spans="1:5" x14ac:dyDescent="0.25">
      <c r="A23" s="160" t="s">
        <v>543</v>
      </c>
      <c r="B23" s="158" t="s">
        <v>26</v>
      </c>
      <c r="C23" s="156"/>
      <c r="D23" s="154"/>
      <c r="E23" s="154"/>
    </row>
    <row r="24" spans="1:5" x14ac:dyDescent="0.25">
      <c r="A24" s="160" t="s">
        <v>542</v>
      </c>
      <c r="B24" s="158" t="s">
        <v>29</v>
      </c>
      <c r="C24" s="156"/>
      <c r="D24" s="154"/>
      <c r="E24" s="154"/>
    </row>
    <row r="25" spans="1:5" x14ac:dyDescent="0.25">
      <c r="A25" s="160" t="s">
        <v>541</v>
      </c>
      <c r="B25" s="158" t="s">
        <v>28</v>
      </c>
      <c r="C25" s="156"/>
      <c r="D25" s="154"/>
      <c r="E25" s="154"/>
    </row>
  </sheetData>
  <customSheetViews>
    <customSheetView guid="{145BDBF5-1F15-4A28-870E-0A9DFCC9AE60}">
      <selection activeCell="E3" sqref="E3:G4"/>
      <pageMargins left="0.70000000000000007" right="0.70000000000000007" top="0.75" bottom="0.75" header="0.30000000000000004" footer="0.30000000000000004"/>
      <pageSetup orientation="portrait" horizontalDpi="1200" verticalDpi="1200" r:id="rId1"/>
    </customSheetView>
  </customSheetViews>
  <mergeCells count="4">
    <mergeCell ref="E3:G4"/>
    <mergeCell ref="A1:D1"/>
    <mergeCell ref="G9:K11"/>
    <mergeCell ref="G14:K15"/>
  </mergeCells>
  <hyperlinks>
    <hyperlink ref="E3:G4" location="Main_Page!A1" display="Main Page"/>
    <hyperlink ref="G14:K15" location="'HLookup (2)'!A1" display="HLOOKUP"/>
  </hyperlinks>
  <pageMargins left="0.70000000000000007" right="0.70000000000000007" top="0.75" bottom="0.75" header="0.30000000000000004" footer="0.30000000000000004"/>
  <pageSetup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
  <sheetViews>
    <sheetView workbookViewId="0">
      <selection activeCell="A4" sqref="A4:B20"/>
    </sheetView>
  </sheetViews>
  <sheetFormatPr defaultRowHeight="15" x14ac:dyDescent="0.25"/>
  <cols>
    <col min="1" max="1" width="14.28515625" bestFit="1" customWidth="1"/>
    <col min="2" max="2" width="15" bestFit="1" customWidth="1"/>
    <col min="3" max="3" width="12.5703125" bestFit="1" customWidth="1"/>
    <col min="4" max="5" width="17.42578125" bestFit="1" customWidth="1"/>
    <col min="6" max="8" width="15" bestFit="1" customWidth="1"/>
    <col min="9" max="9" width="12.5703125" bestFit="1" customWidth="1"/>
    <col min="10" max="10" width="14.140625" bestFit="1" customWidth="1"/>
    <col min="11" max="11" width="12.5703125" bestFit="1" customWidth="1"/>
    <col min="12" max="13" width="17.42578125" bestFit="1" customWidth="1"/>
    <col min="14" max="14" width="12.5703125" bestFit="1" customWidth="1"/>
    <col min="15" max="15" width="14.140625" bestFit="1" customWidth="1"/>
  </cols>
  <sheetData>
    <row r="1" spans="1:14" ht="21" x14ac:dyDescent="0.35">
      <c r="E1" s="305" t="s">
        <v>687</v>
      </c>
      <c r="F1" s="305"/>
      <c r="G1" s="305"/>
      <c r="H1" s="305"/>
      <c r="I1" s="305"/>
      <c r="J1" s="305"/>
      <c r="K1" s="305"/>
    </row>
    <row r="2" spans="1:14" x14ac:dyDescent="0.25">
      <c r="A2" s="304" t="s">
        <v>686</v>
      </c>
      <c r="B2" s="304"/>
      <c r="C2" s="304"/>
      <c r="D2" s="304"/>
      <c r="E2" s="304"/>
      <c r="F2" s="304"/>
      <c r="G2" s="304"/>
      <c r="H2" s="304"/>
      <c r="I2" s="304"/>
      <c r="J2" s="304"/>
      <c r="K2" s="304"/>
      <c r="L2" s="304"/>
      <c r="M2" s="304"/>
      <c r="N2" s="304"/>
    </row>
    <row r="4" spans="1:14" x14ac:dyDescent="0.25">
      <c r="A4" s="219" t="s">
        <v>704</v>
      </c>
      <c r="B4" s="219" t="s">
        <v>705</v>
      </c>
    </row>
    <row r="5" spans="1:14" x14ac:dyDescent="0.25">
      <c r="A5" s="218" t="s">
        <v>688</v>
      </c>
      <c r="B5" s="221">
        <v>8858.84</v>
      </c>
      <c r="E5">
        <f>$D$13*B5</f>
        <v>42934456.648400001</v>
      </c>
    </row>
    <row r="6" spans="1:14" x14ac:dyDescent="0.25">
      <c r="A6" s="218" t="s">
        <v>689</v>
      </c>
      <c r="B6" s="220">
        <v>12198.57</v>
      </c>
      <c r="E6">
        <f t="shared" ref="E6:E15" si="0">$D$13*B6</f>
        <v>59120491.490699999</v>
      </c>
    </row>
    <row r="7" spans="1:14" x14ac:dyDescent="0.25">
      <c r="A7" s="218" t="s">
        <v>690</v>
      </c>
      <c r="B7" s="220">
        <v>3992.28</v>
      </c>
      <c r="E7">
        <f t="shared" si="0"/>
        <v>19348624.9428</v>
      </c>
    </row>
    <row r="8" spans="1:14" x14ac:dyDescent="0.25">
      <c r="A8" s="218" t="s">
        <v>691</v>
      </c>
      <c r="B8" s="220">
        <v>4352.63</v>
      </c>
      <c r="E8">
        <f t="shared" si="0"/>
        <v>21095064.8213</v>
      </c>
    </row>
    <row r="9" spans="1:14" x14ac:dyDescent="0.25">
      <c r="A9" s="218" t="s">
        <v>692</v>
      </c>
      <c r="B9" s="220">
        <v>4398.6899999999996</v>
      </c>
      <c r="E9">
        <f t="shared" si="0"/>
        <v>21318295.071899999</v>
      </c>
    </row>
    <row r="10" spans="1:14" x14ac:dyDescent="0.25">
      <c r="A10" s="218" t="s">
        <v>693</v>
      </c>
      <c r="B10" s="220">
        <v>4568.7700000000004</v>
      </c>
      <c r="E10">
        <f t="shared" si="0"/>
        <v>22142589.492700003</v>
      </c>
    </row>
    <row r="11" spans="1:14" x14ac:dyDescent="0.25">
      <c r="A11" s="218" t="s">
        <v>694</v>
      </c>
      <c r="B11" s="220">
        <v>7350.24</v>
      </c>
      <c r="E11">
        <f t="shared" si="0"/>
        <v>35623011.6624</v>
      </c>
    </row>
    <row r="12" spans="1:14" x14ac:dyDescent="0.25">
      <c r="A12" s="218" t="s">
        <v>695</v>
      </c>
      <c r="B12" s="220">
        <v>14032.74</v>
      </c>
      <c r="E12">
        <f t="shared" si="0"/>
        <v>68009814.737399995</v>
      </c>
    </row>
    <row r="13" spans="1:14" x14ac:dyDescent="0.25">
      <c r="A13" s="218" t="s">
        <v>696</v>
      </c>
      <c r="B13" s="220">
        <v>493.88</v>
      </c>
      <c r="D13">
        <f>B8+B13</f>
        <v>4846.51</v>
      </c>
      <c r="E13">
        <f t="shared" si="0"/>
        <v>2393594.3588</v>
      </c>
    </row>
    <row r="14" spans="1:14" x14ac:dyDescent="0.25">
      <c r="A14" s="218" t="s">
        <v>697</v>
      </c>
      <c r="B14" s="220">
        <v>600.20000000000005</v>
      </c>
      <c r="E14">
        <f t="shared" si="0"/>
        <v>2908875.3020000001</v>
      </c>
    </row>
    <row r="15" spans="1:14" x14ac:dyDescent="0.25">
      <c r="A15" s="218" t="s">
        <v>698</v>
      </c>
      <c r="B15" s="220">
        <v>500.2</v>
      </c>
      <c r="E15">
        <f t="shared" si="0"/>
        <v>2424224.3020000001</v>
      </c>
    </row>
    <row r="16" spans="1:14" x14ac:dyDescent="0.25">
      <c r="A16" s="218" t="s">
        <v>699</v>
      </c>
      <c r="B16" s="220">
        <v>15742.95</v>
      </c>
      <c r="H16" s="246" t="s">
        <v>2</v>
      </c>
      <c r="I16" s="246"/>
      <c r="J16" s="246"/>
    </row>
    <row r="17" spans="1:10" x14ac:dyDescent="0.25">
      <c r="A17" s="218" t="s">
        <v>700</v>
      </c>
      <c r="B17" s="220">
        <v>20735.97</v>
      </c>
      <c r="H17" s="246"/>
      <c r="I17" s="246"/>
      <c r="J17" s="246"/>
    </row>
    <row r="18" spans="1:10" x14ac:dyDescent="0.25">
      <c r="A18" s="218" t="s">
        <v>701</v>
      </c>
      <c r="B18" s="220">
        <v>24546.07</v>
      </c>
    </row>
    <row r="19" spans="1:10" x14ac:dyDescent="0.25">
      <c r="A19" s="218" t="s">
        <v>702</v>
      </c>
      <c r="B19" s="220">
        <v>3431.74</v>
      </c>
    </row>
    <row r="20" spans="1:10" x14ac:dyDescent="0.25">
      <c r="A20" s="218" t="s">
        <v>703</v>
      </c>
      <c r="B20" s="220">
        <v>24730</v>
      </c>
    </row>
    <row r="24" spans="1:10" x14ac:dyDescent="0.25">
      <c r="A24" t="s">
        <v>706</v>
      </c>
      <c r="B24" t="s">
        <v>707</v>
      </c>
      <c r="C24" t="s">
        <v>708</v>
      </c>
      <c r="D24" t="s">
        <v>709</v>
      </c>
      <c r="E24" t="s">
        <v>710</v>
      </c>
      <c r="F24" t="s">
        <v>711</v>
      </c>
      <c r="G24" t="s">
        <v>712</v>
      </c>
    </row>
    <row r="25" spans="1:10" x14ac:dyDescent="0.25">
      <c r="A25" t="s">
        <v>713</v>
      </c>
      <c r="B25" t="s">
        <v>714</v>
      </c>
      <c r="C25" t="s">
        <v>715</v>
      </c>
      <c r="D25" t="s">
        <v>716</v>
      </c>
      <c r="E25" t="s">
        <v>716</v>
      </c>
      <c r="F25" t="s">
        <v>714</v>
      </c>
      <c r="G25" t="s">
        <v>714</v>
      </c>
    </row>
    <row r="26" spans="1:10" x14ac:dyDescent="0.25">
      <c r="A26" t="s">
        <v>717</v>
      </c>
      <c r="B26" t="s">
        <v>718</v>
      </c>
      <c r="C26" t="s">
        <v>719</v>
      </c>
      <c r="D26" t="s">
        <v>719</v>
      </c>
      <c r="E26" t="s">
        <v>719</v>
      </c>
      <c r="F26" t="s">
        <v>718</v>
      </c>
      <c r="G26" t="s">
        <v>718</v>
      </c>
    </row>
    <row r="27" spans="1:10" x14ac:dyDescent="0.25">
      <c r="A27" t="s">
        <v>688</v>
      </c>
      <c r="B27" t="s">
        <v>689</v>
      </c>
      <c r="C27" t="s">
        <v>690</v>
      </c>
      <c r="D27" t="s">
        <v>691</v>
      </c>
      <c r="E27" t="s">
        <v>692</v>
      </c>
      <c r="F27" t="s">
        <v>693</v>
      </c>
      <c r="G27" t="s">
        <v>694</v>
      </c>
    </row>
    <row r="28" spans="1:10" ht="21" customHeight="1" x14ac:dyDescent="0.25">
      <c r="A28">
        <v>8858.84</v>
      </c>
      <c r="B28">
        <v>12198.57</v>
      </c>
      <c r="C28">
        <v>3992.28</v>
      </c>
      <c r="D28">
        <v>4352.63</v>
      </c>
      <c r="E28">
        <v>4398.6899999999996</v>
      </c>
      <c r="F28">
        <v>4568.7700000000004</v>
      </c>
      <c r="G28">
        <v>7350.24</v>
      </c>
    </row>
  </sheetData>
  <customSheetViews>
    <customSheetView guid="{145BDBF5-1F15-4A28-870E-0A9DFCC9AE60}" fitToPage="1">
      <selection activeCell="H16" sqref="H16:J17"/>
      <pageMargins left="0.7" right="0.7" top="0.75" bottom="0.75" header="0.3" footer="0.3"/>
      <pageSetup scale="43" fitToHeight="2" orientation="portrait" horizontalDpi="1200" verticalDpi="1200" r:id="rId1"/>
    </customSheetView>
  </customSheetViews>
  <mergeCells count="3">
    <mergeCell ref="A2:N2"/>
    <mergeCell ref="E1:K1"/>
    <mergeCell ref="H16:J17"/>
  </mergeCells>
  <hyperlinks>
    <hyperlink ref="H16:J17" location="Main_Page!A1" display="Main Page"/>
  </hyperlinks>
  <pageMargins left="0.7" right="0.7" top="0.75" bottom="0.75" header="0.3" footer="0.3"/>
  <pageSetup scale="43" fitToHeight="2" orientation="portrait" horizontalDpi="1200" verticalDpi="1200" r:id="rId2"/>
  <extLst>
    <ext xmlns:x14="http://schemas.microsoft.com/office/spreadsheetml/2009/9/main" uri="{05C60535-1F16-4fd2-B633-F4F36F0B64E0}">
      <x14:sparklineGroups xmlns:xm="http://schemas.microsoft.com/office/excel/2006/main">
        <x14:sparklineGroup displayEmptyCellsAs="gap" high="1" low="1" first="1" last="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'Conditional Formating'!A28:G28</xm:f>
              <xm:sqref>H29</xm:sqref>
            </x14:sparkline>
          </x14:sparklines>
        </x14:sparklineGroup>
        <x14:sparklineGroup type="column" displayEmptyCellsAs="gap" negative="1">
          <x14:colorSeries theme="5" tint="-0.499984740745262"/>
          <x14:colorNegative theme="6"/>
          <x14:colorAxis rgb="FF000000"/>
          <x14:colorMarkers theme="5" tint="-0.499984740745262"/>
          <x14:colorFirst theme="5" tint="0.39997558519241921"/>
          <x14:colorLast theme="5" tint="0.39997558519241921"/>
          <x14:colorHigh theme="5"/>
          <x14:colorLow theme="5"/>
          <x14:sparklines>
            <x14:sparkline>
              <xm:f>'Conditional Formating'!A28:G28</xm:f>
              <xm:sqref>H28</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'Conditional Formating'!B5:B5</xm:f>
              <xm:sqref>C5</xm:sqref>
            </x14:sparkline>
            <x14:sparkline>
              <xm:f>'Conditional Formating'!B6:B6</xm:f>
              <xm:sqref>C6</xm:sqref>
            </x14:sparkline>
            <x14:sparkline>
              <xm:f>'Conditional Formating'!B7:B7</xm:f>
              <xm:sqref>C7</xm:sqref>
            </x14:sparkline>
            <x14:sparkline>
              <xm:f>'Conditional Formating'!B8:B8</xm:f>
              <xm:sqref>C8</xm:sqref>
            </x14:sparkline>
            <x14:sparkline>
              <xm:f>'Conditional Formating'!B9:B9</xm:f>
              <xm:sqref>C9</xm:sqref>
            </x14:sparkline>
            <x14:sparkline>
              <xm:f>'Conditional Formating'!B10:B10</xm:f>
              <xm:sqref>C10</xm:sqref>
            </x14:sparkline>
            <x14:sparkline>
              <xm:f>'Conditional Formating'!B11:B11</xm:f>
              <xm:sqref>C11</xm:sqref>
            </x14:sparkline>
            <x14:sparkline>
              <xm:f>'Conditional Formating'!B12:B12</xm:f>
              <xm:sqref>C12</xm:sqref>
            </x14:sparkline>
            <x14:sparkline>
              <xm:f>'Conditional Formating'!B13:B13</xm:f>
              <xm:sqref>C13</xm:sqref>
            </x14:sparkline>
            <x14:sparkline>
              <xm:f>'Conditional Formating'!B14:B14</xm:f>
              <xm:sqref>C14</xm:sqref>
            </x14:sparkline>
            <x14:sparkline>
              <xm:f>'Conditional Formating'!B15:B15</xm:f>
              <xm:sqref>C15</xm:sqref>
            </x14:sparkline>
            <x14:sparkline>
              <xm:f>'Conditional Formating'!B16:B16</xm:f>
              <xm:sqref>C16</xm:sqref>
            </x14:sparkline>
            <x14:sparkline>
              <xm:f>'Conditional Formating'!B17:B17</xm:f>
              <xm:sqref>C17</xm:sqref>
            </x14:sparkline>
            <x14:sparkline>
              <xm:f>'Conditional Formating'!B18:B18</xm:f>
              <xm:sqref>C18</xm:sqref>
            </x14:sparkline>
            <x14:sparkline>
              <xm:f>'Conditional Formating'!B19:B19</xm:f>
              <xm:sqref>C19</xm:sqref>
            </x14:sparkline>
            <x14:sparkline>
              <xm:f>'Conditional Formating'!B20:B20</xm:f>
              <xm:sqref>C20</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I12" sqref="I12:K13"/>
    </sheetView>
  </sheetViews>
  <sheetFormatPr defaultRowHeight="15" x14ac:dyDescent="0.25"/>
  <sheetData>
    <row r="1" spans="1:11" ht="21" x14ac:dyDescent="0.35">
      <c r="C1" s="305" t="s">
        <v>720</v>
      </c>
      <c r="D1" s="305"/>
      <c r="E1" s="305"/>
      <c r="F1" s="305"/>
      <c r="G1" s="305"/>
      <c r="H1" s="305"/>
      <c r="I1" s="305"/>
      <c r="J1" s="305"/>
      <c r="K1" s="305"/>
    </row>
    <row r="4" spans="1:11" x14ac:dyDescent="0.25">
      <c r="A4" s="219" t="s">
        <v>704</v>
      </c>
      <c r="B4" s="219" t="s">
        <v>705</v>
      </c>
    </row>
    <row r="5" spans="1:11" x14ac:dyDescent="0.25">
      <c r="A5" s="218" t="s">
        <v>688</v>
      </c>
      <c r="B5" s="221">
        <v>8858.84</v>
      </c>
      <c r="E5">
        <f>$D$13*B5</f>
        <v>42934456.648400001</v>
      </c>
    </row>
    <row r="6" spans="1:11" x14ac:dyDescent="0.25">
      <c r="A6" s="218" t="s">
        <v>689</v>
      </c>
      <c r="B6" s="220">
        <v>12198.57</v>
      </c>
      <c r="E6">
        <f t="shared" ref="E6:E15" si="0">$D$13*B6</f>
        <v>59120491.490699999</v>
      </c>
    </row>
    <row r="7" spans="1:11" x14ac:dyDescent="0.25">
      <c r="A7" s="218" t="s">
        <v>690</v>
      </c>
      <c r="B7" s="220">
        <v>3992.28</v>
      </c>
      <c r="E7">
        <f t="shared" si="0"/>
        <v>19348624.9428</v>
      </c>
    </row>
    <row r="8" spans="1:11" x14ac:dyDescent="0.25">
      <c r="A8" s="218" t="s">
        <v>691</v>
      </c>
      <c r="B8" s="220">
        <v>4352.63</v>
      </c>
      <c r="E8">
        <f t="shared" si="0"/>
        <v>21095064.8213</v>
      </c>
    </row>
    <row r="9" spans="1:11" x14ac:dyDescent="0.25">
      <c r="A9" s="218" t="s">
        <v>692</v>
      </c>
      <c r="B9" s="220">
        <v>4398.6899999999996</v>
      </c>
      <c r="E9">
        <f t="shared" si="0"/>
        <v>21318295.071899999</v>
      </c>
    </row>
    <row r="10" spans="1:11" x14ac:dyDescent="0.25">
      <c r="A10" s="218" t="s">
        <v>693</v>
      </c>
      <c r="B10" s="220">
        <v>4568.7700000000004</v>
      </c>
      <c r="E10">
        <f t="shared" si="0"/>
        <v>22142589.492700003</v>
      </c>
    </row>
    <row r="11" spans="1:11" x14ac:dyDescent="0.25">
      <c r="A11" s="218" t="s">
        <v>694</v>
      </c>
      <c r="B11" s="220">
        <v>7350.24</v>
      </c>
      <c r="E11">
        <f t="shared" si="0"/>
        <v>35623011.6624</v>
      </c>
    </row>
    <row r="12" spans="1:11" x14ac:dyDescent="0.25">
      <c r="A12" s="218" t="s">
        <v>695</v>
      </c>
      <c r="B12" s="220">
        <v>14032.74</v>
      </c>
      <c r="E12">
        <f t="shared" si="0"/>
        <v>68009814.737399995</v>
      </c>
      <c r="I12" s="246" t="s">
        <v>2</v>
      </c>
      <c r="J12" s="246"/>
      <c r="K12" s="246"/>
    </row>
    <row r="13" spans="1:11" x14ac:dyDescent="0.25">
      <c r="A13" s="218" t="s">
        <v>696</v>
      </c>
      <c r="B13" s="220">
        <v>493.88</v>
      </c>
      <c r="D13">
        <f>B8+B13</f>
        <v>4846.51</v>
      </c>
      <c r="E13">
        <f t="shared" si="0"/>
        <v>2393594.3588</v>
      </c>
      <c r="I13" s="246"/>
      <c r="J13" s="246"/>
      <c r="K13" s="246"/>
    </row>
    <row r="14" spans="1:11" x14ac:dyDescent="0.25">
      <c r="A14" s="218" t="s">
        <v>697</v>
      </c>
      <c r="B14" s="220">
        <v>600.20000000000005</v>
      </c>
      <c r="E14">
        <f t="shared" si="0"/>
        <v>2908875.3020000001</v>
      </c>
    </row>
    <row r="15" spans="1:11" x14ac:dyDescent="0.25">
      <c r="A15" s="218" t="s">
        <v>698</v>
      </c>
      <c r="B15" s="220">
        <v>500.2</v>
      </c>
      <c r="E15">
        <f t="shared" si="0"/>
        <v>2424224.3020000001</v>
      </c>
    </row>
    <row r="16" spans="1:11" x14ac:dyDescent="0.25">
      <c r="A16" s="218" t="s">
        <v>699</v>
      </c>
      <c r="B16" s="220">
        <v>15742.95</v>
      </c>
    </row>
    <row r="17" spans="1:2" x14ac:dyDescent="0.25">
      <c r="A17" s="218" t="s">
        <v>700</v>
      </c>
      <c r="B17" s="220">
        <v>20735.97</v>
      </c>
    </row>
    <row r="18" spans="1:2" x14ac:dyDescent="0.25">
      <c r="A18" s="218" t="s">
        <v>701</v>
      </c>
      <c r="B18" s="220">
        <v>24546.07</v>
      </c>
    </row>
    <row r="19" spans="1:2" x14ac:dyDescent="0.25">
      <c r="A19" s="218" t="s">
        <v>702</v>
      </c>
      <c r="B19" s="220">
        <v>3431.74</v>
      </c>
    </row>
    <row r="20" spans="1:2" x14ac:dyDescent="0.25">
      <c r="A20" s="218" t="s">
        <v>703</v>
      </c>
      <c r="B20" s="220">
        <v>24730</v>
      </c>
    </row>
  </sheetData>
  <customSheetViews>
    <customSheetView guid="{145BDBF5-1F15-4A28-870E-0A9DFCC9AE60}">
      <selection activeCell="I12" sqref="I12:K13"/>
      <pageMargins left="0.7" right="0.7" top="0.75" bottom="0.75" header="0.3" footer="0.3"/>
      <pageSetup orientation="portrait" horizontalDpi="1200" verticalDpi="1200" r:id="rId1"/>
    </customSheetView>
  </customSheetViews>
  <mergeCells count="2">
    <mergeCell ref="C1:K1"/>
    <mergeCell ref="I12:K13"/>
  </mergeCells>
  <hyperlinks>
    <hyperlink ref="I12:K13" location="Main_Page!A1" display="Main Page"/>
  </hyperlinks>
  <pageMargins left="0.7" right="0.7" top="0.75" bottom="0.75" header="0.3" footer="0.3"/>
  <pageSetup orientation="portrait" horizontalDpi="1200" verticalDpi="1200" r:id="rId2"/>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'Precedents and Dependents'!B5:B5</xm:f>
              <xm:sqref>C5</xm:sqref>
            </x14:sparkline>
            <x14:sparkline>
              <xm:f>'Precedents and Dependents'!B6:B6</xm:f>
              <xm:sqref>C6</xm:sqref>
            </x14:sparkline>
            <x14:sparkline>
              <xm:f>'Precedents and Dependents'!B7:B7</xm:f>
              <xm:sqref>C7</xm:sqref>
            </x14:sparkline>
            <x14:sparkline>
              <xm:f>'Precedents and Dependents'!B8:B8</xm:f>
              <xm:sqref>C8</xm:sqref>
            </x14:sparkline>
            <x14:sparkline>
              <xm:f>'Precedents and Dependents'!B9:B9</xm:f>
              <xm:sqref>C9</xm:sqref>
            </x14:sparkline>
            <x14:sparkline>
              <xm:f>'Precedents and Dependents'!B10:B10</xm:f>
              <xm:sqref>C10</xm:sqref>
            </x14:sparkline>
            <x14:sparkline>
              <xm:f>'Precedents and Dependents'!B11:B11</xm:f>
              <xm:sqref>C11</xm:sqref>
            </x14:sparkline>
            <x14:sparkline>
              <xm:f>'Precedents and Dependents'!B12:B12</xm:f>
              <xm:sqref>C12</xm:sqref>
            </x14:sparkline>
            <x14:sparkline>
              <xm:f>'Precedents and Dependents'!B13:B13</xm:f>
              <xm:sqref>C13</xm:sqref>
            </x14:sparkline>
            <x14:sparkline>
              <xm:f>'Precedents and Dependents'!B14:B14</xm:f>
              <xm:sqref>C14</xm:sqref>
            </x14:sparkline>
            <x14:sparkline>
              <xm:f>'Precedents and Dependents'!B15:B15</xm:f>
              <xm:sqref>C15</xm:sqref>
            </x14:sparkline>
            <x14:sparkline>
              <xm:f>'Precedents and Dependents'!B16:B16</xm:f>
              <xm:sqref>C16</xm:sqref>
            </x14:sparkline>
            <x14:sparkline>
              <xm:f>'Precedents and Dependents'!B17:B17</xm:f>
              <xm:sqref>C17</xm:sqref>
            </x14:sparkline>
            <x14:sparkline>
              <xm:f>'Precedents and Dependents'!B18:B18</xm:f>
              <xm:sqref>C18</xm:sqref>
            </x14:sparkline>
            <x14:sparkline>
              <xm:f>'Precedents and Dependents'!B19:B19</xm:f>
              <xm:sqref>C19</xm:sqref>
            </x14:sparkline>
            <x14:sparkline>
              <xm:f>'Precedents and Dependents'!B20:B20</xm:f>
              <xm:sqref>C20</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L20"/>
  <sheetViews>
    <sheetView workbookViewId="0">
      <selection activeCell="A19" sqref="A19:C20"/>
    </sheetView>
  </sheetViews>
  <sheetFormatPr defaultRowHeight="15" x14ac:dyDescent="0.25"/>
  <cols>
    <col min="1" max="1" width="9.140625" customWidth="1"/>
    <col min="2" max="2" width="15.28515625" bestFit="1" customWidth="1"/>
  </cols>
  <sheetData>
    <row r="1" spans="1:12" x14ac:dyDescent="0.25">
      <c r="A1" s="5" t="s">
        <v>37</v>
      </c>
      <c r="B1" s="5" t="s">
        <v>38</v>
      </c>
    </row>
    <row r="2" spans="1:12" x14ac:dyDescent="0.25">
      <c r="A2" s="16" t="s">
        <v>39</v>
      </c>
      <c r="B2" s="16">
        <v>1000</v>
      </c>
      <c r="G2" s="306" t="s">
        <v>103</v>
      </c>
      <c r="H2" s="306"/>
      <c r="I2" s="306"/>
    </row>
    <row r="3" spans="1:12" x14ac:dyDescent="0.25">
      <c r="A3" s="16" t="s">
        <v>39</v>
      </c>
      <c r="B3" s="16">
        <v>1200</v>
      </c>
      <c r="G3" s="63"/>
      <c r="H3" s="63"/>
      <c r="I3" s="63"/>
      <c r="J3" s="63"/>
      <c r="K3" s="63"/>
      <c r="L3" s="63"/>
    </row>
    <row r="4" spans="1:12" x14ac:dyDescent="0.25">
      <c r="A4" s="16" t="s">
        <v>39</v>
      </c>
      <c r="B4" s="16">
        <v>1400</v>
      </c>
      <c r="G4" s="64" t="s">
        <v>104</v>
      </c>
      <c r="H4" s="64"/>
      <c r="I4" s="64"/>
      <c r="J4" s="65"/>
      <c r="K4" s="65"/>
      <c r="L4" s="65"/>
    </row>
    <row r="5" spans="1:12" x14ac:dyDescent="0.25">
      <c r="A5" s="16" t="s">
        <v>40</v>
      </c>
      <c r="B5" s="16">
        <v>1450</v>
      </c>
      <c r="G5" s="63"/>
      <c r="H5" s="63"/>
      <c r="I5" s="63"/>
      <c r="J5" s="63"/>
      <c r="K5" s="63"/>
      <c r="L5" s="63"/>
    </row>
    <row r="6" spans="1:12" ht="18.75" x14ac:dyDescent="0.3">
      <c r="A6" s="16" t="s">
        <v>40</v>
      </c>
      <c r="B6" s="16">
        <v>1250</v>
      </c>
      <c r="G6" s="63"/>
      <c r="H6" s="66">
        <f>COUNTIF(B2:B11,"&gt;1450")</f>
        <v>4</v>
      </c>
      <c r="I6" s="63"/>
      <c r="J6" s="63"/>
      <c r="K6" s="63"/>
      <c r="L6" s="63"/>
    </row>
    <row r="7" spans="1:12" x14ac:dyDescent="0.25">
      <c r="A7" s="16" t="s">
        <v>42</v>
      </c>
      <c r="B7" s="16">
        <v>2355</v>
      </c>
      <c r="G7" s="63"/>
      <c r="H7" s="63"/>
      <c r="I7" s="63"/>
      <c r="J7" s="63"/>
      <c r="K7" s="63"/>
      <c r="L7" s="63"/>
    </row>
    <row r="8" spans="1:12" x14ac:dyDescent="0.25">
      <c r="A8" s="16" t="s">
        <v>39</v>
      </c>
      <c r="B8" s="16">
        <v>1200</v>
      </c>
    </row>
    <row r="9" spans="1:12" x14ac:dyDescent="0.25">
      <c r="A9" s="16" t="s">
        <v>40</v>
      </c>
      <c r="B9" s="16">
        <v>4500</v>
      </c>
      <c r="G9" s="306" t="s">
        <v>106</v>
      </c>
      <c r="H9" s="306"/>
      <c r="I9" s="306"/>
    </row>
    <row r="10" spans="1:12" x14ac:dyDescent="0.25">
      <c r="A10" s="16" t="s">
        <v>43</v>
      </c>
      <c r="B10" s="16">
        <v>5000</v>
      </c>
      <c r="G10" s="63"/>
      <c r="H10" s="63"/>
      <c r="I10" s="63"/>
      <c r="J10" s="63"/>
      <c r="K10" s="63"/>
      <c r="L10" s="63"/>
    </row>
    <row r="11" spans="1:12" x14ac:dyDescent="0.25">
      <c r="A11" s="16" t="s">
        <v>43</v>
      </c>
      <c r="B11" s="16">
        <v>6000</v>
      </c>
      <c r="G11" s="307" t="s">
        <v>105</v>
      </c>
      <c r="H11" s="307"/>
      <c r="I11" s="307"/>
      <c r="J11" s="307"/>
      <c r="K11" s="307"/>
      <c r="L11" s="307"/>
    </row>
    <row r="12" spans="1:12" x14ac:dyDescent="0.25">
      <c r="G12" s="63"/>
      <c r="H12" s="63"/>
      <c r="I12" s="63"/>
      <c r="J12" s="63"/>
      <c r="K12" s="63"/>
      <c r="L12" s="63"/>
    </row>
    <row r="13" spans="1:12" ht="18.75" x14ac:dyDescent="0.3">
      <c r="G13" s="63"/>
      <c r="H13" s="66">
        <f>COUNTIF(A2:A11,"A*")</f>
        <v>4</v>
      </c>
      <c r="I13" s="63"/>
      <c r="J13" s="63"/>
      <c r="K13" s="63"/>
      <c r="L13" s="63"/>
    </row>
    <row r="14" spans="1:12" x14ac:dyDescent="0.25">
      <c r="G14" s="63"/>
      <c r="H14" s="63"/>
      <c r="I14" s="63"/>
      <c r="J14" s="63"/>
      <c r="K14" s="63"/>
      <c r="L14" s="63"/>
    </row>
    <row r="15" spans="1:12" x14ac:dyDescent="0.25">
      <c r="G15" s="63"/>
      <c r="H15" s="63"/>
      <c r="I15" s="63"/>
      <c r="J15" s="63"/>
      <c r="K15" s="63"/>
      <c r="L15" s="63"/>
    </row>
    <row r="18" spans="1:12" x14ac:dyDescent="0.25">
      <c r="G18" s="308" t="s">
        <v>120</v>
      </c>
      <c r="H18" s="308"/>
      <c r="I18" s="308"/>
      <c r="J18" s="308"/>
      <c r="K18" s="308"/>
      <c r="L18" s="308"/>
    </row>
    <row r="19" spans="1:12" x14ac:dyDescent="0.25">
      <c r="A19" s="246" t="s">
        <v>2</v>
      </c>
      <c r="B19" s="246"/>
      <c r="C19" s="246"/>
      <c r="G19" s="308"/>
      <c r="H19" s="308"/>
      <c r="I19" s="308"/>
      <c r="J19" s="308"/>
      <c r="K19" s="308"/>
      <c r="L19" s="308"/>
    </row>
    <row r="20" spans="1:12" x14ac:dyDescent="0.25">
      <c r="A20" s="246"/>
      <c r="B20" s="246"/>
      <c r="C20" s="246"/>
    </row>
  </sheetData>
  <customSheetViews>
    <customSheetView guid="{1160E4AC-8571-486A-A17E-602326FDD676}">
      <selection activeCell="A19" sqref="A19:C20"/>
      <pageMargins left="0.70000000000000007" right="0.70000000000000007" top="0.75" bottom="0.75" header="0.30000000000000004" footer="0.30000000000000004"/>
      <pageSetup orientation="portrait" horizontalDpi="4294967293" verticalDpi="4294967293" r:id="rId1"/>
    </customSheetView>
    <customSheetView guid="{145BDBF5-1F15-4A28-870E-0A9DFCC9AE60}">
      <selection activeCell="A19" sqref="A19:C20"/>
      <pageMargins left="0.70000000000000007" right="0.70000000000000007" top="0.75" bottom="0.75" header="0.30000000000000004" footer="0.30000000000000004"/>
      <pageSetup orientation="portrait" horizontalDpi="4294967293" verticalDpi="4294967293" r:id="rId2"/>
    </customSheetView>
  </customSheetViews>
  <mergeCells count="5">
    <mergeCell ref="G2:I2"/>
    <mergeCell ref="G9:I9"/>
    <mergeCell ref="G11:L11"/>
    <mergeCell ref="G18:L19"/>
    <mergeCell ref="A19:C20"/>
  </mergeCells>
  <hyperlinks>
    <hyperlink ref="G18:L19" location="'COUNTIF Wildcard'!A1" display="More examples with Wildcards"/>
    <hyperlink ref="A19:C20" location="Main_Page!A1" display="Main Page"/>
  </hyperlinks>
  <pageMargins left="0.70000000000000007" right="0.70000000000000007" top="0.75" bottom="0.75" header="0.30000000000000004" footer="0.30000000000000004"/>
  <pageSetup orientation="portrait" horizontalDpi="4294967293" verticalDpi="4294967293" r:id="rId3"/>
  <picture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13"/>
  <sheetViews>
    <sheetView workbookViewId="0">
      <selection activeCell="E2" sqref="E2"/>
    </sheetView>
  </sheetViews>
  <sheetFormatPr defaultRowHeight="15" x14ac:dyDescent="0.25"/>
  <cols>
    <col min="1" max="4" width="9.140625" customWidth="1"/>
    <col min="5" max="5" width="10.28515625" customWidth="1"/>
    <col min="6" max="6" width="9.140625" customWidth="1"/>
  </cols>
  <sheetData>
    <row r="1" spans="1:5" x14ac:dyDescent="0.25">
      <c r="A1" s="3" t="s">
        <v>44</v>
      </c>
      <c r="B1" s="3" t="s">
        <v>45</v>
      </c>
      <c r="C1" s="3" t="s">
        <v>46</v>
      </c>
      <c r="D1" s="3" t="s">
        <v>47</v>
      </c>
      <c r="E1" s="3" t="s">
        <v>48</v>
      </c>
    </row>
    <row r="2" spans="1:5" x14ac:dyDescent="0.25">
      <c r="A2" s="6" t="s">
        <v>49</v>
      </c>
      <c r="B2" s="1">
        <v>78</v>
      </c>
      <c r="C2" s="1">
        <v>89</v>
      </c>
      <c r="D2" s="1">
        <v>90</v>
      </c>
      <c r="E2" s="17">
        <f>IF(AVERAGE(B2:D2)&gt;65,SUM(B2:D2),"Not Passed")</f>
        <v>257</v>
      </c>
    </row>
    <row r="3" spans="1:5" x14ac:dyDescent="0.25">
      <c r="A3" s="6" t="s">
        <v>50</v>
      </c>
      <c r="B3" s="1">
        <v>67</v>
      </c>
      <c r="C3" s="1">
        <v>56</v>
      </c>
      <c r="D3" s="1">
        <v>44</v>
      </c>
      <c r="E3" s="17" t="str">
        <f>IF(AVERAGE(B3:D3)&gt;65,SUM(B3:D3),"Not Passed")</f>
        <v>Not Passed</v>
      </c>
    </row>
    <row r="4" spans="1:5" x14ac:dyDescent="0.25">
      <c r="A4" s="6" t="s">
        <v>51</v>
      </c>
      <c r="B4" s="1">
        <v>67</v>
      </c>
      <c r="C4" s="1">
        <v>57</v>
      </c>
      <c r="D4" s="1">
        <v>99</v>
      </c>
      <c r="E4" s="17">
        <f>IF(AVERAGE(B4:D4)&gt;65,SUM(B4:D4),"Not Passed")</f>
        <v>223</v>
      </c>
    </row>
    <row r="5" spans="1:5" x14ac:dyDescent="0.25">
      <c r="A5" s="6" t="s">
        <v>52</v>
      </c>
      <c r="B5" s="1">
        <v>45</v>
      </c>
      <c r="C5" s="1">
        <v>55</v>
      </c>
      <c r="D5" s="1">
        <v>56</v>
      </c>
      <c r="E5" s="17" t="str">
        <f>IF(AVERAGE(B5:D5)&gt;65,SUM(B5:D5),"Not Passed")</f>
        <v>Not Passed</v>
      </c>
    </row>
    <row r="12" spans="1:5" x14ac:dyDescent="0.25">
      <c r="A12" s="246" t="s">
        <v>2</v>
      </c>
      <c r="B12" s="246"/>
      <c r="C12" s="246"/>
    </row>
    <row r="13" spans="1:5" x14ac:dyDescent="0.25">
      <c r="A13" s="246"/>
      <c r="B13" s="246"/>
      <c r="C13" s="246"/>
    </row>
  </sheetData>
  <customSheetViews>
    <customSheetView guid="{1160E4AC-8571-486A-A17E-602326FDD676}">
      <selection activeCell="E15" sqref="E15"/>
      <pageMargins left="0.75000000000000011" right="0.75000000000000011" top="1" bottom="1" header="0.5" footer="0.5"/>
      <pageSetup paperSize="9" fitToWidth="0" fitToHeight="0" orientation="portrait" r:id="rId1"/>
      <headerFooter alignWithMargins="0"/>
    </customSheetView>
    <customSheetView guid="{145BDBF5-1F15-4A28-870E-0A9DFCC9AE60}">
      <selection activeCell="E2" sqref="E2"/>
      <pageMargins left="0.75000000000000011" right="0.75000000000000011" top="1" bottom="1" header="0.5" footer="0.5"/>
      <pageSetup paperSize="9" fitToWidth="0" fitToHeight="0" orientation="portrait" r:id="rId2"/>
      <headerFooter alignWithMargins="0"/>
    </customSheetView>
  </customSheetViews>
  <mergeCells count="1">
    <mergeCell ref="A12:C13"/>
  </mergeCells>
  <hyperlinks>
    <hyperlink ref="A12:C13" location="Main_Page!A1" display="Main Page"/>
  </hyperlinks>
  <pageMargins left="0.75000000000000011" right="0.75000000000000011" top="1" bottom="1" header="0.5" footer="0.5"/>
  <pageSetup paperSize="9" fitToWidth="0" fitToHeight="0" orientation="portrait" r:id="rId3"/>
  <headerFooter alignWithMargins="0"/>
  <picture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25"/>
  <sheetViews>
    <sheetView workbookViewId="0">
      <selection activeCell="A24" sqref="A24:C25"/>
    </sheetView>
  </sheetViews>
  <sheetFormatPr defaultRowHeight="12.75" x14ac:dyDescent="0.2"/>
  <cols>
    <col min="1" max="1" width="13.7109375" style="18" customWidth="1"/>
    <col min="2" max="11" width="9.7109375" style="18" customWidth="1"/>
    <col min="12" max="13" width="9.140625" style="18"/>
    <col min="14" max="14" width="22.7109375" style="18" bestFit="1" customWidth="1"/>
    <col min="15" max="15" width="18.5703125" style="18" customWidth="1"/>
    <col min="16" max="256" width="9.140625" style="18"/>
    <col min="257" max="257" width="13.7109375" style="18" customWidth="1"/>
    <col min="258" max="267" width="9.7109375" style="18" customWidth="1"/>
    <col min="268" max="512" width="9.140625" style="18"/>
    <col min="513" max="513" width="13.7109375" style="18" customWidth="1"/>
    <col min="514" max="523" width="9.7109375" style="18" customWidth="1"/>
    <col min="524" max="768" width="9.140625" style="18"/>
    <col min="769" max="769" width="13.7109375" style="18" customWidth="1"/>
    <col min="770" max="779" width="9.7109375" style="18" customWidth="1"/>
    <col min="780" max="1024" width="9.140625" style="18"/>
    <col min="1025" max="1025" width="13.7109375" style="18" customWidth="1"/>
    <col min="1026" max="1035" width="9.7109375" style="18" customWidth="1"/>
    <col min="1036" max="1280" width="9.140625" style="18"/>
    <col min="1281" max="1281" width="13.7109375" style="18" customWidth="1"/>
    <col min="1282" max="1291" width="9.7109375" style="18" customWidth="1"/>
    <col min="1292" max="1536" width="9.140625" style="18"/>
    <col min="1537" max="1537" width="13.7109375" style="18" customWidth="1"/>
    <col min="1538" max="1547" width="9.7109375" style="18" customWidth="1"/>
    <col min="1548" max="1792" width="9.140625" style="18"/>
    <col min="1793" max="1793" width="13.7109375" style="18" customWidth="1"/>
    <col min="1794" max="1803" width="9.7109375" style="18" customWidth="1"/>
    <col min="1804" max="2048" width="9.140625" style="18"/>
    <col min="2049" max="2049" width="13.7109375" style="18" customWidth="1"/>
    <col min="2050" max="2059" width="9.7109375" style="18" customWidth="1"/>
    <col min="2060" max="2304" width="9.140625" style="18"/>
    <col min="2305" max="2305" width="13.7109375" style="18" customWidth="1"/>
    <col min="2306" max="2315" width="9.7109375" style="18" customWidth="1"/>
    <col min="2316" max="2560" width="9.140625" style="18"/>
    <col min="2561" max="2561" width="13.7109375" style="18" customWidth="1"/>
    <col min="2562" max="2571" width="9.7109375" style="18" customWidth="1"/>
    <col min="2572" max="2816" width="9.140625" style="18"/>
    <col min="2817" max="2817" width="13.7109375" style="18" customWidth="1"/>
    <col min="2818" max="2827" width="9.7109375" style="18" customWidth="1"/>
    <col min="2828" max="3072" width="9.140625" style="18"/>
    <col min="3073" max="3073" width="13.7109375" style="18" customWidth="1"/>
    <col min="3074" max="3083" width="9.7109375" style="18" customWidth="1"/>
    <col min="3084" max="3328" width="9.140625" style="18"/>
    <col min="3329" max="3329" width="13.7109375" style="18" customWidth="1"/>
    <col min="3330" max="3339" width="9.7109375" style="18" customWidth="1"/>
    <col min="3340" max="3584" width="9.140625" style="18"/>
    <col min="3585" max="3585" width="13.7109375" style="18" customWidth="1"/>
    <col min="3586" max="3595" width="9.7109375" style="18" customWidth="1"/>
    <col min="3596" max="3840" width="9.140625" style="18"/>
    <col min="3841" max="3841" width="13.7109375" style="18" customWidth="1"/>
    <col min="3842" max="3851" width="9.7109375" style="18" customWidth="1"/>
    <col min="3852" max="4096" width="9.140625" style="18"/>
    <col min="4097" max="4097" width="13.7109375" style="18" customWidth="1"/>
    <col min="4098" max="4107" width="9.7109375" style="18" customWidth="1"/>
    <col min="4108" max="4352" width="9.140625" style="18"/>
    <col min="4353" max="4353" width="13.7109375" style="18" customWidth="1"/>
    <col min="4354" max="4363" width="9.7109375" style="18" customWidth="1"/>
    <col min="4364" max="4608" width="9.140625" style="18"/>
    <col min="4609" max="4609" width="13.7109375" style="18" customWidth="1"/>
    <col min="4610" max="4619" width="9.7109375" style="18" customWidth="1"/>
    <col min="4620" max="4864" width="9.140625" style="18"/>
    <col min="4865" max="4865" width="13.7109375" style="18" customWidth="1"/>
    <col min="4866" max="4875" width="9.7109375" style="18" customWidth="1"/>
    <col min="4876" max="5120" width="9.140625" style="18"/>
    <col min="5121" max="5121" width="13.7109375" style="18" customWidth="1"/>
    <col min="5122" max="5131" width="9.7109375" style="18" customWidth="1"/>
    <col min="5132" max="5376" width="9.140625" style="18"/>
    <col min="5377" max="5377" width="13.7109375" style="18" customWidth="1"/>
    <col min="5378" max="5387" width="9.7109375" style="18" customWidth="1"/>
    <col min="5388" max="5632" width="9.140625" style="18"/>
    <col min="5633" max="5633" width="13.7109375" style="18" customWidth="1"/>
    <col min="5634" max="5643" width="9.7109375" style="18" customWidth="1"/>
    <col min="5644" max="5888" width="9.140625" style="18"/>
    <col min="5889" max="5889" width="13.7109375" style="18" customWidth="1"/>
    <col min="5890" max="5899" width="9.7109375" style="18" customWidth="1"/>
    <col min="5900" max="6144" width="9.140625" style="18"/>
    <col min="6145" max="6145" width="13.7109375" style="18" customWidth="1"/>
    <col min="6146" max="6155" width="9.7109375" style="18" customWidth="1"/>
    <col min="6156" max="6400" width="9.140625" style="18"/>
    <col min="6401" max="6401" width="13.7109375" style="18" customWidth="1"/>
    <col min="6402" max="6411" width="9.7109375" style="18" customWidth="1"/>
    <col min="6412" max="6656" width="9.140625" style="18"/>
    <col min="6657" max="6657" width="13.7109375" style="18" customWidth="1"/>
    <col min="6658" max="6667" width="9.7109375" style="18" customWidth="1"/>
    <col min="6668" max="6912" width="9.140625" style="18"/>
    <col min="6913" max="6913" width="13.7109375" style="18" customWidth="1"/>
    <col min="6914" max="6923" width="9.7109375" style="18" customWidth="1"/>
    <col min="6924" max="7168" width="9.140625" style="18"/>
    <col min="7169" max="7169" width="13.7109375" style="18" customWidth="1"/>
    <col min="7170" max="7179" width="9.7109375" style="18" customWidth="1"/>
    <col min="7180" max="7424" width="9.140625" style="18"/>
    <col min="7425" max="7425" width="13.7109375" style="18" customWidth="1"/>
    <col min="7426" max="7435" width="9.7109375" style="18" customWidth="1"/>
    <col min="7436" max="7680" width="9.140625" style="18"/>
    <col min="7681" max="7681" width="13.7109375" style="18" customWidth="1"/>
    <col min="7682" max="7691" width="9.7109375" style="18" customWidth="1"/>
    <col min="7692" max="7936" width="9.140625" style="18"/>
    <col min="7937" max="7937" width="13.7109375" style="18" customWidth="1"/>
    <col min="7938" max="7947" width="9.7109375" style="18" customWidth="1"/>
    <col min="7948" max="8192" width="9.140625" style="18"/>
    <col min="8193" max="8193" width="13.7109375" style="18" customWidth="1"/>
    <col min="8194" max="8203" width="9.7109375" style="18" customWidth="1"/>
    <col min="8204" max="8448" width="9.140625" style="18"/>
    <col min="8449" max="8449" width="13.7109375" style="18" customWidth="1"/>
    <col min="8450" max="8459" width="9.7109375" style="18" customWidth="1"/>
    <col min="8460" max="8704" width="9.140625" style="18"/>
    <col min="8705" max="8705" width="13.7109375" style="18" customWidth="1"/>
    <col min="8706" max="8715" width="9.7109375" style="18" customWidth="1"/>
    <col min="8716" max="8960" width="9.140625" style="18"/>
    <col min="8961" max="8961" width="13.7109375" style="18" customWidth="1"/>
    <col min="8962" max="8971" width="9.7109375" style="18" customWidth="1"/>
    <col min="8972" max="9216" width="9.140625" style="18"/>
    <col min="9217" max="9217" width="13.7109375" style="18" customWidth="1"/>
    <col min="9218" max="9227" width="9.7109375" style="18" customWidth="1"/>
    <col min="9228" max="9472" width="9.140625" style="18"/>
    <col min="9473" max="9473" width="13.7109375" style="18" customWidth="1"/>
    <col min="9474" max="9483" width="9.7109375" style="18" customWidth="1"/>
    <col min="9484" max="9728" width="9.140625" style="18"/>
    <col min="9729" max="9729" width="13.7109375" style="18" customWidth="1"/>
    <col min="9730" max="9739" width="9.7109375" style="18" customWidth="1"/>
    <col min="9740" max="9984" width="9.140625" style="18"/>
    <col min="9985" max="9985" width="13.7109375" style="18" customWidth="1"/>
    <col min="9986" max="9995" width="9.7109375" style="18" customWidth="1"/>
    <col min="9996" max="10240" width="9.140625" style="18"/>
    <col min="10241" max="10241" width="13.7109375" style="18" customWidth="1"/>
    <col min="10242" max="10251" width="9.7109375" style="18" customWidth="1"/>
    <col min="10252" max="10496" width="9.140625" style="18"/>
    <col min="10497" max="10497" width="13.7109375" style="18" customWidth="1"/>
    <col min="10498" max="10507" width="9.7109375" style="18" customWidth="1"/>
    <col min="10508" max="10752" width="9.140625" style="18"/>
    <col min="10753" max="10753" width="13.7109375" style="18" customWidth="1"/>
    <col min="10754" max="10763" width="9.7109375" style="18" customWidth="1"/>
    <col min="10764" max="11008" width="9.140625" style="18"/>
    <col min="11009" max="11009" width="13.7109375" style="18" customWidth="1"/>
    <col min="11010" max="11019" width="9.7109375" style="18" customWidth="1"/>
    <col min="11020" max="11264" width="9.140625" style="18"/>
    <col min="11265" max="11265" width="13.7109375" style="18" customWidth="1"/>
    <col min="11266" max="11275" width="9.7109375" style="18" customWidth="1"/>
    <col min="11276" max="11520" width="9.140625" style="18"/>
    <col min="11521" max="11521" width="13.7109375" style="18" customWidth="1"/>
    <col min="11522" max="11531" width="9.7109375" style="18" customWidth="1"/>
    <col min="11532" max="11776" width="9.140625" style="18"/>
    <col min="11777" max="11777" width="13.7109375" style="18" customWidth="1"/>
    <col min="11778" max="11787" width="9.7109375" style="18" customWidth="1"/>
    <col min="11788" max="12032" width="9.140625" style="18"/>
    <col min="12033" max="12033" width="13.7109375" style="18" customWidth="1"/>
    <col min="12034" max="12043" width="9.7109375" style="18" customWidth="1"/>
    <col min="12044" max="12288" width="9.140625" style="18"/>
    <col min="12289" max="12289" width="13.7109375" style="18" customWidth="1"/>
    <col min="12290" max="12299" width="9.7109375" style="18" customWidth="1"/>
    <col min="12300" max="12544" width="9.140625" style="18"/>
    <col min="12545" max="12545" width="13.7109375" style="18" customWidth="1"/>
    <col min="12546" max="12555" width="9.7109375" style="18" customWidth="1"/>
    <col min="12556" max="12800" width="9.140625" style="18"/>
    <col min="12801" max="12801" width="13.7109375" style="18" customWidth="1"/>
    <col min="12802" max="12811" width="9.7109375" style="18" customWidth="1"/>
    <col min="12812" max="13056" width="9.140625" style="18"/>
    <col min="13057" max="13057" width="13.7109375" style="18" customWidth="1"/>
    <col min="13058" max="13067" width="9.7109375" style="18" customWidth="1"/>
    <col min="13068" max="13312" width="9.140625" style="18"/>
    <col min="13313" max="13313" width="13.7109375" style="18" customWidth="1"/>
    <col min="13314" max="13323" width="9.7109375" style="18" customWidth="1"/>
    <col min="13324" max="13568" width="9.140625" style="18"/>
    <col min="13569" max="13569" width="13.7109375" style="18" customWidth="1"/>
    <col min="13570" max="13579" width="9.7109375" style="18" customWidth="1"/>
    <col min="13580" max="13824" width="9.140625" style="18"/>
    <col min="13825" max="13825" width="13.7109375" style="18" customWidth="1"/>
    <col min="13826" max="13835" width="9.7109375" style="18" customWidth="1"/>
    <col min="13836" max="14080" width="9.140625" style="18"/>
    <col min="14081" max="14081" width="13.7109375" style="18" customWidth="1"/>
    <col min="14082" max="14091" width="9.7109375" style="18" customWidth="1"/>
    <col min="14092" max="14336" width="9.140625" style="18"/>
    <col min="14337" max="14337" width="13.7109375" style="18" customWidth="1"/>
    <col min="14338" max="14347" width="9.7109375" style="18" customWidth="1"/>
    <col min="14348" max="14592" width="9.140625" style="18"/>
    <col min="14593" max="14593" width="13.7109375" style="18" customWidth="1"/>
    <col min="14594" max="14603" width="9.7109375" style="18" customWidth="1"/>
    <col min="14604" max="14848" width="9.140625" style="18"/>
    <col min="14849" max="14849" width="13.7109375" style="18" customWidth="1"/>
    <col min="14850" max="14859" width="9.7109375" style="18" customWidth="1"/>
    <col min="14860" max="15104" width="9.140625" style="18"/>
    <col min="15105" max="15105" width="13.7109375" style="18" customWidth="1"/>
    <col min="15106" max="15115" width="9.7109375" style="18" customWidth="1"/>
    <col min="15116" max="15360" width="9.140625" style="18"/>
    <col min="15361" max="15361" width="13.7109375" style="18" customWidth="1"/>
    <col min="15362" max="15371" width="9.7109375" style="18" customWidth="1"/>
    <col min="15372" max="15616" width="9.140625" style="18"/>
    <col min="15617" max="15617" width="13.7109375" style="18" customWidth="1"/>
    <col min="15618" max="15627" width="9.7109375" style="18" customWidth="1"/>
    <col min="15628" max="15872" width="9.140625" style="18"/>
    <col min="15873" max="15873" width="13.7109375" style="18" customWidth="1"/>
    <col min="15874" max="15883" width="9.7109375" style="18" customWidth="1"/>
    <col min="15884" max="16128" width="9.140625" style="18"/>
    <col min="16129" max="16129" width="13.7109375" style="18" customWidth="1"/>
    <col min="16130" max="16139" width="9.7109375" style="18" customWidth="1"/>
    <col min="16140" max="16384" width="9.140625" style="18"/>
  </cols>
  <sheetData>
    <row r="1" spans="1:15" ht="25.5" customHeight="1" thickBot="1" x14ac:dyDescent="0.25">
      <c r="A1" s="309" t="s">
        <v>53</v>
      </c>
      <c r="B1" s="309"/>
      <c r="C1" s="309"/>
      <c r="D1" s="309"/>
      <c r="E1" s="309"/>
      <c r="F1" s="309"/>
      <c r="G1" s="309"/>
      <c r="H1" s="309"/>
      <c r="I1" s="309"/>
      <c r="J1" s="309"/>
      <c r="K1" s="309"/>
    </row>
    <row r="2" spans="1:15" ht="16.5" customHeight="1" x14ac:dyDescent="0.2">
      <c r="A2" s="310" t="s">
        <v>54</v>
      </c>
      <c r="B2" s="310"/>
      <c r="C2" s="310"/>
      <c r="D2" s="311">
        <v>37995</v>
      </c>
      <c r="E2" s="312"/>
      <c r="F2" s="19"/>
      <c r="G2" s="19"/>
      <c r="H2" s="19"/>
      <c r="I2" s="19"/>
      <c r="J2" s="19"/>
      <c r="K2" s="19"/>
    </row>
    <row r="3" spans="1:15" ht="13.5" thickBot="1" x14ac:dyDescent="0.25">
      <c r="B3" s="313" t="s">
        <v>55</v>
      </c>
      <c r="C3" s="314"/>
      <c r="D3" s="314" t="s">
        <v>56</v>
      </c>
      <c r="E3" s="314"/>
      <c r="F3" s="314" t="s">
        <v>57</v>
      </c>
      <c r="G3" s="314"/>
      <c r="H3" s="314" t="s">
        <v>58</v>
      </c>
      <c r="I3" s="314"/>
      <c r="J3" s="314" t="s">
        <v>59</v>
      </c>
      <c r="K3" s="315"/>
    </row>
    <row r="4" spans="1:15" ht="18.75" x14ac:dyDescent="0.25">
      <c r="B4" s="20" t="s">
        <v>60</v>
      </c>
      <c r="C4" s="20" t="s">
        <v>61</v>
      </c>
      <c r="D4" s="20" t="s">
        <v>60</v>
      </c>
      <c r="E4" s="20" t="s">
        <v>61</v>
      </c>
      <c r="F4" s="20" t="s">
        <v>60</v>
      </c>
      <c r="G4" s="20" t="s">
        <v>61</v>
      </c>
      <c r="H4" s="20" t="s">
        <v>60</v>
      </c>
      <c r="I4" s="20" t="s">
        <v>61</v>
      </c>
      <c r="J4" s="20" t="s">
        <v>60</v>
      </c>
      <c r="K4" s="20" t="s">
        <v>61</v>
      </c>
      <c r="N4" s="105">
        <v>0.56261574074074072</v>
      </c>
      <c r="O4" s="106"/>
    </row>
    <row r="5" spans="1:15" s="21" customFormat="1" x14ac:dyDescent="0.2">
      <c r="B5" s="22">
        <v>0.33333333333333331</v>
      </c>
      <c r="C5" s="23">
        <v>0.66666666666666663</v>
      </c>
      <c r="D5" s="22">
        <v>0.375</v>
      </c>
      <c r="E5" s="23">
        <v>0.70833333333333337</v>
      </c>
      <c r="F5" s="22">
        <v>0.5</v>
      </c>
      <c r="G5" s="23">
        <v>0.66666666666666663</v>
      </c>
      <c r="H5" s="22">
        <v>0.375</v>
      </c>
      <c r="I5" s="23">
        <v>0.70833333333333337</v>
      </c>
      <c r="J5" s="22">
        <v>0.33333333333333331</v>
      </c>
      <c r="K5" s="24">
        <v>0.64583333333333337</v>
      </c>
      <c r="N5" s="107"/>
      <c r="O5" s="108"/>
    </row>
    <row r="6" spans="1:15" s="21" customFormat="1" x14ac:dyDescent="0.2">
      <c r="B6" s="25"/>
      <c r="C6" s="24"/>
      <c r="D6" s="25"/>
      <c r="E6" s="24"/>
      <c r="F6" s="25"/>
      <c r="G6" s="24"/>
      <c r="H6" s="26"/>
      <c r="I6" s="27"/>
      <c r="J6" s="26"/>
      <c r="K6" s="27"/>
      <c r="N6" s="107"/>
      <c r="O6" s="108"/>
    </row>
    <row r="7" spans="1:15" ht="13.5" thickBot="1" x14ac:dyDescent="0.25">
      <c r="A7" s="28" t="s">
        <v>62</v>
      </c>
      <c r="B7" s="29"/>
      <c r="C7" s="30">
        <f>IF(C5&lt;B5,C5+1-B5,C5-B5)</f>
        <v>0.33333333333333331</v>
      </c>
      <c r="D7" s="29"/>
      <c r="E7" s="30">
        <f>IF(E5&lt;D5,E5+1-D5,E5-D5)</f>
        <v>0.33333333333333337</v>
      </c>
      <c r="F7" s="29"/>
      <c r="G7" s="30">
        <f>IF(G5&lt;F5,G5+1-F5,G5-F5)</f>
        <v>0.16666666666666663</v>
      </c>
      <c r="H7" s="29"/>
      <c r="I7" s="30">
        <f>IF(I5&lt;H5,I5+1-H5,I5-H5)</f>
        <v>0.33333333333333337</v>
      </c>
      <c r="J7" s="29"/>
      <c r="K7" s="30">
        <f>IF(K5&lt;J5,K5+1-J5,K5-J5)</f>
        <v>0.31250000000000006</v>
      </c>
      <c r="N7" s="109" t="s">
        <v>188</v>
      </c>
      <c r="O7" s="110">
        <f>HOUR(N4)</f>
        <v>13</v>
      </c>
    </row>
    <row r="8" spans="1:15" ht="13.5" thickTop="1" x14ac:dyDescent="0.2">
      <c r="N8" s="111"/>
      <c r="O8" s="112"/>
    </row>
    <row r="9" spans="1:15" x14ac:dyDescent="0.2">
      <c r="B9" s="31"/>
      <c r="N9" s="113" t="s">
        <v>189</v>
      </c>
      <c r="O9" s="110">
        <f>MINUTE(N4)</f>
        <v>30</v>
      </c>
    </row>
    <row r="10" spans="1:15" x14ac:dyDescent="0.2">
      <c r="A10" s="32" t="s">
        <v>63</v>
      </c>
      <c r="B10" s="33">
        <f>SUM(C7:K7)</f>
        <v>1.4791666666666667</v>
      </c>
      <c r="N10" s="111"/>
      <c r="O10" s="112"/>
    </row>
    <row r="11" spans="1:15" ht="13.5" thickBot="1" x14ac:dyDescent="0.25">
      <c r="N11" s="114" t="s">
        <v>190</v>
      </c>
      <c r="O11" s="115">
        <f>SECOND(N4)</f>
        <v>10</v>
      </c>
    </row>
    <row r="12" spans="1:15" ht="13.5" thickBot="1" x14ac:dyDescent="0.25"/>
    <row r="13" spans="1:15" ht="18" x14ac:dyDescent="0.2">
      <c r="A13" s="310" t="s">
        <v>54</v>
      </c>
      <c r="B13" s="310"/>
      <c r="C13" s="310"/>
      <c r="D13" s="311">
        <f>D2+7</f>
        <v>38002</v>
      </c>
      <c r="E13" s="312"/>
      <c r="F13" s="19"/>
      <c r="G13" s="19"/>
      <c r="H13" s="19"/>
      <c r="I13" s="19"/>
      <c r="J13" s="19"/>
      <c r="K13" s="19"/>
    </row>
    <row r="14" spans="1:15" x14ac:dyDescent="0.2">
      <c r="B14" s="313" t="s">
        <v>55</v>
      </c>
      <c r="C14" s="314"/>
      <c r="D14" s="314" t="s">
        <v>56</v>
      </c>
      <c r="E14" s="314"/>
      <c r="F14" s="314" t="s">
        <v>57</v>
      </c>
      <c r="G14" s="314"/>
      <c r="H14" s="314" t="s">
        <v>58</v>
      </c>
      <c r="I14" s="314"/>
      <c r="J14" s="314" t="s">
        <v>59</v>
      </c>
      <c r="K14" s="315"/>
    </row>
    <row r="15" spans="1:15" x14ac:dyDescent="0.2">
      <c r="B15" s="20" t="s">
        <v>60</v>
      </c>
      <c r="C15" s="20" t="s">
        <v>61</v>
      </c>
      <c r="D15" s="20" t="s">
        <v>60</v>
      </c>
      <c r="E15" s="20" t="s">
        <v>61</v>
      </c>
      <c r="F15" s="20" t="s">
        <v>60</v>
      </c>
      <c r="G15" s="20" t="s">
        <v>61</v>
      </c>
      <c r="H15" s="20" t="s">
        <v>60</v>
      </c>
      <c r="I15" s="20" t="s">
        <v>61</v>
      </c>
      <c r="J15" s="20" t="s">
        <v>60</v>
      </c>
      <c r="K15" s="20" t="s">
        <v>61</v>
      </c>
    </row>
    <row r="16" spans="1:15" x14ac:dyDescent="0.2">
      <c r="A16" s="21"/>
      <c r="B16" s="22">
        <v>0.41666666666666669</v>
      </c>
      <c r="C16" s="23">
        <v>0.70833333333333337</v>
      </c>
      <c r="D16" s="22">
        <v>0.375</v>
      </c>
      <c r="E16" s="23">
        <v>0.6875</v>
      </c>
      <c r="F16" s="22">
        <v>0.45833333333333331</v>
      </c>
      <c r="G16" s="23">
        <v>0.625</v>
      </c>
      <c r="H16" s="22">
        <v>0.375</v>
      </c>
      <c r="I16" s="23">
        <v>0.66666666666666663</v>
      </c>
      <c r="J16" s="22">
        <v>0.41666666666666669</v>
      </c>
      <c r="K16" s="24">
        <v>0.66666666666666663</v>
      </c>
    </row>
    <row r="17" spans="1:11" x14ac:dyDescent="0.2">
      <c r="A17" s="21"/>
      <c r="B17" s="25"/>
      <c r="C17" s="24"/>
      <c r="D17" s="25"/>
      <c r="E17" s="24"/>
      <c r="F17" s="25"/>
      <c r="G17" s="24"/>
      <c r="H17" s="26"/>
      <c r="I17" s="27"/>
      <c r="J17" s="26"/>
      <c r="K17" s="27"/>
    </row>
    <row r="18" spans="1:11" ht="13.5" thickBot="1" x14ac:dyDescent="0.25">
      <c r="A18" s="28" t="s">
        <v>62</v>
      </c>
      <c r="B18" s="29"/>
      <c r="C18" s="30">
        <f>IF(C16&lt;B16,C16+1-B16,C16-B16)</f>
        <v>0.29166666666666669</v>
      </c>
      <c r="D18" s="29"/>
      <c r="E18" s="30">
        <f>IF(E16&lt;D16,E16+1-D16,E16-D16)</f>
        <v>0.3125</v>
      </c>
      <c r="F18" s="29"/>
      <c r="G18" s="30">
        <f>IF(G16&lt;F16,G16+1-F16,G16-F16)</f>
        <v>0.16666666666666669</v>
      </c>
      <c r="H18" s="29"/>
      <c r="I18" s="30">
        <f>IF(I16&lt;H16,I16+1-H16,I16-H16)</f>
        <v>0.29166666666666663</v>
      </c>
      <c r="J18" s="29"/>
      <c r="K18" s="30">
        <f>IF(K16&lt;J16,K16+1-J16,K16-J16)</f>
        <v>0.24999999999999994</v>
      </c>
    </row>
    <row r="19" spans="1:11" ht="13.5" thickTop="1" x14ac:dyDescent="0.2"/>
    <row r="20" spans="1:11" x14ac:dyDescent="0.2">
      <c r="B20" s="31"/>
    </row>
    <row r="21" spans="1:11" x14ac:dyDescent="0.2">
      <c r="A21" s="32" t="s">
        <v>63</v>
      </c>
      <c r="B21" s="33"/>
    </row>
    <row r="24" spans="1:11" x14ac:dyDescent="0.2">
      <c r="A24" s="246" t="s">
        <v>2</v>
      </c>
      <c r="B24" s="246"/>
      <c r="C24" s="246"/>
    </row>
    <row r="25" spans="1:11" x14ac:dyDescent="0.2">
      <c r="A25" s="246"/>
      <c r="B25" s="246"/>
      <c r="C25" s="246"/>
    </row>
  </sheetData>
  <customSheetViews>
    <customSheetView guid="{1160E4AC-8571-486A-A17E-602326FDD676}">
      <selection activeCell="L10" sqref="L10"/>
      <pageMargins left="0.75" right="0.75" top="1" bottom="1" header="0.5" footer="0.5"/>
      <pageSetup orientation="landscape" horizontalDpi="1200" verticalDpi="1200" r:id="rId1"/>
      <headerFooter alignWithMargins="0"/>
    </customSheetView>
    <customSheetView guid="{145BDBF5-1F15-4A28-870E-0A9DFCC9AE60}">
      <selection activeCell="L10" sqref="L10"/>
      <pageMargins left="0.75" right="0.75" top="1" bottom="1" header="0.5" footer="0.5"/>
      <pageSetup orientation="landscape" horizontalDpi="1200" verticalDpi="1200" r:id="rId2"/>
      <headerFooter alignWithMargins="0"/>
    </customSheetView>
  </customSheetViews>
  <mergeCells count="16">
    <mergeCell ref="A24:C25"/>
    <mergeCell ref="A1:K1"/>
    <mergeCell ref="A2:C2"/>
    <mergeCell ref="D2:E2"/>
    <mergeCell ref="B3:C3"/>
    <mergeCell ref="D3:E3"/>
    <mergeCell ref="F3:G3"/>
    <mergeCell ref="H3:I3"/>
    <mergeCell ref="J3:K3"/>
    <mergeCell ref="J14:K14"/>
    <mergeCell ref="A13:C13"/>
    <mergeCell ref="D13:E13"/>
    <mergeCell ref="B14:C14"/>
    <mergeCell ref="D14:E14"/>
    <mergeCell ref="F14:G14"/>
    <mergeCell ref="H14:I14"/>
  </mergeCells>
  <hyperlinks>
    <hyperlink ref="A24:C25" location="Main_Page!A1" display="Main Page"/>
  </hyperlinks>
  <pageMargins left="0.75" right="0.75" top="1" bottom="1" header="0.5" footer="0.5"/>
  <pageSetup orientation="landscape" horizontalDpi="1200" verticalDpi="1200"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election activeCell="I14" sqref="I14:K15"/>
    </sheetView>
  </sheetViews>
  <sheetFormatPr defaultRowHeight="15" x14ac:dyDescent="0.25"/>
  <cols>
    <col min="2" max="2" width="10.7109375" customWidth="1"/>
    <col min="3" max="3" width="10" customWidth="1"/>
  </cols>
  <sheetData>
    <row r="1" spans="1:11" ht="22.5" x14ac:dyDescent="0.25">
      <c r="A1" s="53" t="s">
        <v>86</v>
      </c>
      <c r="B1" s="54" t="s">
        <v>87</v>
      </c>
      <c r="C1" s="54" t="s">
        <v>88</v>
      </c>
      <c r="D1" s="55" t="s">
        <v>89</v>
      </c>
      <c r="E1" s="56" t="s">
        <v>90</v>
      </c>
    </row>
    <row r="2" spans="1:11" x14ac:dyDescent="0.25">
      <c r="A2" s="57" t="s">
        <v>91</v>
      </c>
      <c r="B2" s="57" t="s">
        <v>92</v>
      </c>
      <c r="C2" s="58">
        <v>37812</v>
      </c>
      <c r="D2" s="57">
        <v>10249</v>
      </c>
      <c r="E2" s="59">
        <v>1863.4</v>
      </c>
    </row>
    <row r="3" spans="1:11" x14ac:dyDescent="0.25">
      <c r="A3" s="57" t="s">
        <v>93</v>
      </c>
      <c r="B3" s="57" t="s">
        <v>94</v>
      </c>
      <c r="C3" s="58">
        <v>37813</v>
      </c>
      <c r="D3" s="57">
        <v>10252</v>
      </c>
      <c r="E3" s="59">
        <v>3597.9</v>
      </c>
    </row>
    <row r="4" spans="1:11" x14ac:dyDescent="0.25">
      <c r="A4" s="57" t="s">
        <v>93</v>
      </c>
      <c r="B4" s="57" t="s">
        <v>94</v>
      </c>
      <c r="C4" s="58">
        <v>37814</v>
      </c>
      <c r="D4" s="57">
        <v>10250</v>
      </c>
      <c r="E4" s="59">
        <v>1552.6</v>
      </c>
    </row>
    <row r="5" spans="1:11" x14ac:dyDescent="0.25">
      <c r="A5" s="57" t="s">
        <v>91</v>
      </c>
      <c r="B5" s="57" t="s">
        <v>95</v>
      </c>
      <c r="C5" s="58">
        <v>37817</v>
      </c>
      <c r="D5" s="57">
        <v>10255</v>
      </c>
      <c r="E5" s="59">
        <v>2490.5</v>
      </c>
    </row>
    <row r="6" spans="1:11" x14ac:dyDescent="0.25">
      <c r="A6" s="57" t="s">
        <v>93</v>
      </c>
      <c r="B6" s="57" t="s">
        <v>96</v>
      </c>
      <c r="C6" s="58">
        <v>37817</v>
      </c>
      <c r="D6" s="57">
        <v>10251</v>
      </c>
      <c r="E6" s="59">
        <v>654.05999999999995</v>
      </c>
    </row>
    <row r="7" spans="1:11" ht="15.75" x14ac:dyDescent="0.25">
      <c r="A7" s="57" t="s">
        <v>91</v>
      </c>
      <c r="B7" s="57" t="s">
        <v>97</v>
      </c>
      <c r="C7" s="58">
        <v>37818</v>
      </c>
      <c r="D7" s="57">
        <v>10248</v>
      </c>
      <c r="E7" s="59">
        <v>440</v>
      </c>
      <c r="G7" s="100" t="s">
        <v>772</v>
      </c>
      <c r="H7" s="100">
        <f>SUM(E:E)</f>
        <v>35787.990000000005</v>
      </c>
    </row>
    <row r="8" spans="1:11" x14ac:dyDescent="0.25">
      <c r="A8" s="57" t="s">
        <v>93</v>
      </c>
      <c r="B8" s="57" t="s">
        <v>96</v>
      </c>
      <c r="C8" s="58">
        <v>37818</v>
      </c>
      <c r="D8" s="57">
        <v>10253</v>
      </c>
      <c r="E8" s="59">
        <v>1444.8</v>
      </c>
    </row>
    <row r="9" spans="1:11" x14ac:dyDescent="0.25">
      <c r="A9" s="57" t="s">
        <v>93</v>
      </c>
      <c r="B9" s="57" t="s">
        <v>96</v>
      </c>
      <c r="C9" s="58">
        <v>37819</v>
      </c>
      <c r="D9" s="57">
        <v>10256</v>
      </c>
      <c r="E9" s="59">
        <v>517.79999999999995</v>
      </c>
    </row>
    <row r="10" spans="1:11" x14ac:dyDescent="0.25">
      <c r="A10" s="57" t="s">
        <v>93</v>
      </c>
      <c r="B10" s="57" t="s">
        <v>94</v>
      </c>
      <c r="C10" s="58">
        <v>37824</v>
      </c>
      <c r="D10" s="57">
        <v>10257</v>
      </c>
      <c r="E10" s="59">
        <v>1119.9000000000001</v>
      </c>
    </row>
    <row r="11" spans="1:11" x14ac:dyDescent="0.25">
      <c r="A11" s="57" t="s">
        <v>91</v>
      </c>
      <c r="B11" s="57" t="s">
        <v>97</v>
      </c>
      <c r="C11" s="58">
        <v>37825</v>
      </c>
      <c r="D11" s="57">
        <v>10254</v>
      </c>
      <c r="E11" s="59">
        <v>556.62</v>
      </c>
    </row>
    <row r="12" spans="1:11" x14ac:dyDescent="0.25">
      <c r="A12" s="57" t="s">
        <v>93</v>
      </c>
      <c r="B12" s="57" t="s">
        <v>98</v>
      </c>
      <c r="C12" s="58">
        <v>37825</v>
      </c>
      <c r="D12" s="57">
        <v>10258</v>
      </c>
      <c r="E12" s="59">
        <v>1614.88</v>
      </c>
    </row>
    <row r="13" spans="1:11" x14ac:dyDescent="0.25">
      <c r="A13" s="57" t="s">
        <v>93</v>
      </c>
      <c r="B13" s="57" t="s">
        <v>99</v>
      </c>
      <c r="C13" s="58">
        <v>37827</v>
      </c>
      <c r="D13" s="57">
        <v>10262</v>
      </c>
      <c r="E13" s="59">
        <v>584</v>
      </c>
    </row>
    <row r="14" spans="1:11" x14ac:dyDescent="0.25">
      <c r="A14" s="57" t="s">
        <v>93</v>
      </c>
      <c r="B14" s="57" t="s">
        <v>94</v>
      </c>
      <c r="C14" s="58">
        <v>37827</v>
      </c>
      <c r="D14" s="57">
        <v>10259</v>
      </c>
      <c r="E14" s="59">
        <v>100.8</v>
      </c>
      <c r="I14" s="246" t="s">
        <v>2</v>
      </c>
      <c r="J14" s="246"/>
      <c r="K14" s="246"/>
    </row>
    <row r="15" spans="1:11" x14ac:dyDescent="0.25">
      <c r="A15" s="57" t="s">
        <v>93</v>
      </c>
      <c r="B15" s="57" t="s">
        <v>94</v>
      </c>
      <c r="C15" s="58">
        <v>37831</v>
      </c>
      <c r="D15" s="57">
        <v>10260</v>
      </c>
      <c r="E15" s="59">
        <v>1504.65</v>
      </c>
      <c r="I15" s="246"/>
      <c r="J15" s="246"/>
      <c r="K15" s="246"/>
    </row>
    <row r="16" spans="1:11" x14ac:dyDescent="0.25">
      <c r="A16" s="57" t="s">
        <v>93</v>
      </c>
      <c r="B16" s="57" t="s">
        <v>94</v>
      </c>
      <c r="C16" s="58">
        <v>37832</v>
      </c>
      <c r="D16" s="57">
        <v>10261</v>
      </c>
      <c r="E16" s="59">
        <v>448</v>
      </c>
    </row>
    <row r="17" spans="1:5" x14ac:dyDescent="0.25">
      <c r="A17" s="57" t="s">
        <v>91</v>
      </c>
      <c r="B17" s="57" t="s">
        <v>95</v>
      </c>
      <c r="C17" s="58">
        <v>37833</v>
      </c>
      <c r="D17" s="57">
        <v>10263</v>
      </c>
      <c r="E17" s="59">
        <v>1873.8</v>
      </c>
    </row>
    <row r="18" spans="1:5" x14ac:dyDescent="0.25">
      <c r="A18" s="57" t="s">
        <v>93</v>
      </c>
      <c r="B18" s="57" t="s">
        <v>96</v>
      </c>
      <c r="C18" s="58">
        <v>37833</v>
      </c>
      <c r="D18" s="57">
        <v>10266</v>
      </c>
      <c r="E18" s="59">
        <v>346.56</v>
      </c>
    </row>
    <row r="19" spans="1:5" x14ac:dyDescent="0.25">
      <c r="A19" s="57" t="s">
        <v>93</v>
      </c>
      <c r="B19" s="57" t="s">
        <v>99</v>
      </c>
      <c r="C19" s="58">
        <v>37835</v>
      </c>
      <c r="D19" s="57">
        <v>10268</v>
      </c>
      <c r="E19" s="59">
        <v>1101.2</v>
      </c>
    </row>
    <row r="20" spans="1:5" x14ac:dyDescent="0.25">
      <c r="A20" s="57" t="s">
        <v>93</v>
      </c>
      <c r="B20" s="57" t="s">
        <v>98</v>
      </c>
      <c r="C20" s="58">
        <v>37835</v>
      </c>
      <c r="D20" s="57">
        <v>10270</v>
      </c>
      <c r="E20" s="59">
        <v>1376</v>
      </c>
    </row>
    <row r="21" spans="1:5" x14ac:dyDescent="0.25">
      <c r="A21" s="57" t="s">
        <v>93</v>
      </c>
      <c r="B21" s="57" t="s">
        <v>94</v>
      </c>
      <c r="C21" s="58">
        <v>37839</v>
      </c>
      <c r="D21" s="57">
        <v>10267</v>
      </c>
      <c r="E21" s="59">
        <v>3536.6</v>
      </c>
    </row>
    <row r="22" spans="1:5" x14ac:dyDescent="0.25">
      <c r="A22" s="57" t="s">
        <v>91</v>
      </c>
      <c r="B22" s="57" t="s">
        <v>92</v>
      </c>
      <c r="C22" s="58">
        <v>37839</v>
      </c>
      <c r="D22" s="57">
        <v>10272</v>
      </c>
      <c r="E22" s="59">
        <v>1456</v>
      </c>
    </row>
    <row r="23" spans="1:5" x14ac:dyDescent="0.25">
      <c r="A23" s="57" t="s">
        <v>91</v>
      </c>
      <c r="B23" s="57" t="s">
        <v>97</v>
      </c>
      <c r="C23" s="58">
        <v>37842</v>
      </c>
      <c r="D23" s="57">
        <v>10269</v>
      </c>
      <c r="E23" s="59">
        <v>642.20000000000005</v>
      </c>
    </row>
    <row r="24" spans="1:5" x14ac:dyDescent="0.25">
      <c r="A24" s="57" t="s">
        <v>93</v>
      </c>
      <c r="B24" s="57" t="s">
        <v>98</v>
      </c>
      <c r="C24" s="58">
        <v>37842</v>
      </c>
      <c r="D24" s="57">
        <v>10275</v>
      </c>
      <c r="E24" s="59">
        <v>291.83999999999997</v>
      </c>
    </row>
    <row r="25" spans="1:5" x14ac:dyDescent="0.25">
      <c r="A25" s="57" t="s">
        <v>93</v>
      </c>
      <c r="B25" s="57" t="s">
        <v>100</v>
      </c>
      <c r="C25" s="58">
        <v>37845</v>
      </c>
      <c r="D25" s="57">
        <v>10265</v>
      </c>
      <c r="E25" s="59">
        <v>1176</v>
      </c>
    </row>
    <row r="26" spans="1:5" x14ac:dyDescent="0.25">
      <c r="A26" s="57" t="s">
        <v>93</v>
      </c>
      <c r="B26" s="57" t="s">
        <v>96</v>
      </c>
      <c r="C26" s="58">
        <v>37845</v>
      </c>
      <c r="D26" s="57">
        <v>10273</v>
      </c>
      <c r="E26" s="59">
        <v>2037.28</v>
      </c>
    </row>
    <row r="27" spans="1:5" x14ac:dyDescent="0.25">
      <c r="A27" s="57" t="s">
        <v>93</v>
      </c>
      <c r="B27" s="57" t="s">
        <v>100</v>
      </c>
      <c r="C27" s="58">
        <v>37846</v>
      </c>
      <c r="D27" s="57">
        <v>10277</v>
      </c>
      <c r="E27" s="59">
        <v>1200.8</v>
      </c>
    </row>
    <row r="28" spans="1:5" x14ac:dyDescent="0.25">
      <c r="A28" s="57" t="s">
        <v>93</v>
      </c>
      <c r="B28" s="57" t="s">
        <v>99</v>
      </c>
      <c r="C28" s="58">
        <v>37847</v>
      </c>
      <c r="D28" s="57">
        <v>10276</v>
      </c>
      <c r="E28" s="59">
        <v>420</v>
      </c>
    </row>
    <row r="29" spans="1:5" x14ac:dyDescent="0.25">
      <c r="A29" s="57" t="s">
        <v>93</v>
      </c>
      <c r="B29" s="57" t="s">
        <v>99</v>
      </c>
      <c r="C29" s="58">
        <v>37849</v>
      </c>
      <c r="D29" s="57">
        <v>10278</v>
      </c>
      <c r="E29" s="59">
        <v>1488.8</v>
      </c>
    </row>
    <row r="30" spans="1:5" x14ac:dyDescent="0.25">
      <c r="A30" s="57" t="s">
        <v>93</v>
      </c>
      <c r="B30" s="57" t="s">
        <v>99</v>
      </c>
      <c r="C30" s="58">
        <v>37849</v>
      </c>
      <c r="D30" s="57">
        <v>10279</v>
      </c>
      <c r="E30" s="59">
        <v>351</v>
      </c>
    </row>
  </sheetData>
  <mergeCells count="1">
    <mergeCell ref="I14:K15"/>
  </mergeCells>
  <hyperlinks>
    <hyperlink ref="I14:K15" location="Main_Page!A1" display="Main Pag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57"/>
  <sheetViews>
    <sheetView workbookViewId="0">
      <selection activeCell="D19" sqref="D19"/>
    </sheetView>
  </sheetViews>
  <sheetFormatPr defaultRowHeight="12.75" x14ac:dyDescent="0.2"/>
  <cols>
    <col min="1" max="1" width="11.140625" style="18" customWidth="1"/>
    <col min="2" max="2" width="11.28515625" style="18" bestFit="1" customWidth="1"/>
    <col min="3" max="4" width="6.7109375" style="18" customWidth="1"/>
    <col min="5" max="5" width="7.7109375" style="18" customWidth="1"/>
    <col min="6" max="7" width="9.140625" style="18"/>
    <col min="8" max="8" width="12.7109375" style="18" customWidth="1"/>
    <col min="9" max="9" width="9.7109375" style="18" bestFit="1" customWidth="1"/>
    <col min="10" max="14" width="9.140625" style="18"/>
    <col min="15" max="15" width="9.140625" style="18" customWidth="1"/>
    <col min="16" max="16" width="51.85546875" style="18" customWidth="1"/>
    <col min="17" max="256" width="9.140625" style="18"/>
    <col min="257" max="257" width="11.140625" style="18" customWidth="1"/>
    <col min="258" max="258" width="11.28515625" style="18" bestFit="1" customWidth="1"/>
    <col min="259" max="260" width="6.7109375" style="18" customWidth="1"/>
    <col min="261" max="261" width="7.7109375" style="18" customWidth="1"/>
    <col min="262" max="512" width="9.140625" style="18"/>
    <col min="513" max="513" width="11.140625" style="18" customWidth="1"/>
    <col min="514" max="514" width="11.28515625" style="18" bestFit="1" customWidth="1"/>
    <col min="515" max="516" width="6.7109375" style="18" customWidth="1"/>
    <col min="517" max="517" width="7.7109375" style="18" customWidth="1"/>
    <col min="518" max="768" width="9.140625" style="18"/>
    <col min="769" max="769" width="11.140625" style="18" customWidth="1"/>
    <col min="770" max="770" width="11.28515625" style="18" bestFit="1" customWidth="1"/>
    <col min="771" max="772" width="6.7109375" style="18" customWidth="1"/>
    <col min="773" max="773" width="7.7109375" style="18" customWidth="1"/>
    <col min="774" max="1024" width="9.140625" style="18"/>
    <col min="1025" max="1025" width="11.140625" style="18" customWidth="1"/>
    <col min="1026" max="1026" width="11.28515625" style="18" bestFit="1" customWidth="1"/>
    <col min="1027" max="1028" width="6.7109375" style="18" customWidth="1"/>
    <col min="1029" max="1029" width="7.7109375" style="18" customWidth="1"/>
    <col min="1030" max="1280" width="9.140625" style="18"/>
    <col min="1281" max="1281" width="11.140625" style="18" customWidth="1"/>
    <col min="1282" max="1282" width="11.28515625" style="18" bestFit="1" customWidth="1"/>
    <col min="1283" max="1284" width="6.7109375" style="18" customWidth="1"/>
    <col min="1285" max="1285" width="7.7109375" style="18" customWidth="1"/>
    <col min="1286" max="1536" width="9.140625" style="18"/>
    <col min="1537" max="1537" width="11.140625" style="18" customWidth="1"/>
    <col min="1538" max="1538" width="11.28515625" style="18" bestFit="1" customWidth="1"/>
    <col min="1539" max="1540" width="6.7109375" style="18" customWidth="1"/>
    <col min="1541" max="1541" width="7.7109375" style="18" customWidth="1"/>
    <col min="1542" max="1792" width="9.140625" style="18"/>
    <col min="1793" max="1793" width="11.140625" style="18" customWidth="1"/>
    <col min="1794" max="1794" width="11.28515625" style="18" bestFit="1" customWidth="1"/>
    <col min="1795" max="1796" width="6.7109375" style="18" customWidth="1"/>
    <col min="1797" max="1797" width="7.7109375" style="18" customWidth="1"/>
    <col min="1798" max="2048" width="9.140625" style="18"/>
    <col min="2049" max="2049" width="11.140625" style="18" customWidth="1"/>
    <col min="2050" max="2050" width="11.28515625" style="18" bestFit="1" customWidth="1"/>
    <col min="2051" max="2052" width="6.7109375" style="18" customWidth="1"/>
    <col min="2053" max="2053" width="7.7109375" style="18" customWidth="1"/>
    <col min="2054" max="2304" width="9.140625" style="18"/>
    <col min="2305" max="2305" width="11.140625" style="18" customWidth="1"/>
    <col min="2306" max="2306" width="11.28515625" style="18" bestFit="1" customWidth="1"/>
    <col min="2307" max="2308" width="6.7109375" style="18" customWidth="1"/>
    <col min="2309" max="2309" width="7.7109375" style="18" customWidth="1"/>
    <col min="2310" max="2560" width="9.140625" style="18"/>
    <col min="2561" max="2561" width="11.140625" style="18" customWidth="1"/>
    <col min="2562" max="2562" width="11.28515625" style="18" bestFit="1" customWidth="1"/>
    <col min="2563" max="2564" width="6.7109375" style="18" customWidth="1"/>
    <col min="2565" max="2565" width="7.7109375" style="18" customWidth="1"/>
    <col min="2566" max="2816" width="9.140625" style="18"/>
    <col min="2817" max="2817" width="11.140625" style="18" customWidth="1"/>
    <col min="2818" max="2818" width="11.28515625" style="18" bestFit="1" customWidth="1"/>
    <col min="2819" max="2820" width="6.7109375" style="18" customWidth="1"/>
    <col min="2821" max="2821" width="7.7109375" style="18" customWidth="1"/>
    <col min="2822" max="3072" width="9.140625" style="18"/>
    <col min="3073" max="3073" width="11.140625" style="18" customWidth="1"/>
    <col min="3074" max="3074" width="11.28515625" style="18" bestFit="1" customWidth="1"/>
    <col min="3075" max="3076" width="6.7109375" style="18" customWidth="1"/>
    <col min="3077" max="3077" width="7.7109375" style="18" customWidth="1"/>
    <col min="3078" max="3328" width="9.140625" style="18"/>
    <col min="3329" max="3329" width="11.140625" style="18" customWidth="1"/>
    <col min="3330" max="3330" width="11.28515625" style="18" bestFit="1" customWidth="1"/>
    <col min="3331" max="3332" width="6.7109375" style="18" customWidth="1"/>
    <col min="3333" max="3333" width="7.7109375" style="18" customWidth="1"/>
    <col min="3334" max="3584" width="9.140625" style="18"/>
    <col min="3585" max="3585" width="11.140625" style="18" customWidth="1"/>
    <col min="3586" max="3586" width="11.28515625" style="18" bestFit="1" customWidth="1"/>
    <col min="3587" max="3588" width="6.7109375" style="18" customWidth="1"/>
    <col min="3589" max="3589" width="7.7109375" style="18" customWidth="1"/>
    <col min="3590" max="3840" width="9.140625" style="18"/>
    <col min="3841" max="3841" width="11.140625" style="18" customWidth="1"/>
    <col min="3842" max="3842" width="11.28515625" style="18" bestFit="1" customWidth="1"/>
    <col min="3843" max="3844" width="6.7109375" style="18" customWidth="1"/>
    <col min="3845" max="3845" width="7.7109375" style="18" customWidth="1"/>
    <col min="3846" max="4096" width="9.140625" style="18"/>
    <col min="4097" max="4097" width="11.140625" style="18" customWidth="1"/>
    <col min="4098" max="4098" width="11.28515625" style="18" bestFit="1" customWidth="1"/>
    <col min="4099" max="4100" width="6.7109375" style="18" customWidth="1"/>
    <col min="4101" max="4101" width="7.7109375" style="18" customWidth="1"/>
    <col min="4102" max="4352" width="9.140625" style="18"/>
    <col min="4353" max="4353" width="11.140625" style="18" customWidth="1"/>
    <col min="4354" max="4354" width="11.28515625" style="18" bestFit="1" customWidth="1"/>
    <col min="4355" max="4356" width="6.7109375" style="18" customWidth="1"/>
    <col min="4357" max="4357" width="7.7109375" style="18" customWidth="1"/>
    <col min="4358" max="4608" width="9.140625" style="18"/>
    <col min="4609" max="4609" width="11.140625" style="18" customWidth="1"/>
    <col min="4610" max="4610" width="11.28515625" style="18" bestFit="1" customWidth="1"/>
    <col min="4611" max="4612" width="6.7109375" style="18" customWidth="1"/>
    <col min="4613" max="4613" width="7.7109375" style="18" customWidth="1"/>
    <col min="4614" max="4864" width="9.140625" style="18"/>
    <col min="4865" max="4865" width="11.140625" style="18" customWidth="1"/>
    <col min="4866" max="4866" width="11.28515625" style="18" bestFit="1" customWidth="1"/>
    <col min="4867" max="4868" width="6.7109375" style="18" customWidth="1"/>
    <col min="4869" max="4869" width="7.7109375" style="18" customWidth="1"/>
    <col min="4870" max="5120" width="9.140625" style="18"/>
    <col min="5121" max="5121" width="11.140625" style="18" customWidth="1"/>
    <col min="5122" max="5122" width="11.28515625" style="18" bestFit="1" customWidth="1"/>
    <col min="5123" max="5124" width="6.7109375" style="18" customWidth="1"/>
    <col min="5125" max="5125" width="7.7109375" style="18" customWidth="1"/>
    <col min="5126" max="5376" width="9.140625" style="18"/>
    <col min="5377" max="5377" width="11.140625" style="18" customWidth="1"/>
    <col min="5378" max="5378" width="11.28515625" style="18" bestFit="1" customWidth="1"/>
    <col min="5379" max="5380" width="6.7109375" style="18" customWidth="1"/>
    <col min="5381" max="5381" width="7.7109375" style="18" customWidth="1"/>
    <col min="5382" max="5632" width="9.140625" style="18"/>
    <col min="5633" max="5633" width="11.140625" style="18" customWidth="1"/>
    <col min="5634" max="5634" width="11.28515625" style="18" bestFit="1" customWidth="1"/>
    <col min="5635" max="5636" width="6.7109375" style="18" customWidth="1"/>
    <col min="5637" max="5637" width="7.7109375" style="18" customWidth="1"/>
    <col min="5638" max="5888" width="9.140625" style="18"/>
    <col min="5889" max="5889" width="11.140625" style="18" customWidth="1"/>
    <col min="5890" max="5890" width="11.28515625" style="18" bestFit="1" customWidth="1"/>
    <col min="5891" max="5892" width="6.7109375" style="18" customWidth="1"/>
    <col min="5893" max="5893" width="7.7109375" style="18" customWidth="1"/>
    <col min="5894" max="6144" width="9.140625" style="18"/>
    <col min="6145" max="6145" width="11.140625" style="18" customWidth="1"/>
    <col min="6146" max="6146" width="11.28515625" style="18" bestFit="1" customWidth="1"/>
    <col min="6147" max="6148" width="6.7109375" style="18" customWidth="1"/>
    <col min="6149" max="6149" width="7.7109375" style="18" customWidth="1"/>
    <col min="6150" max="6400" width="9.140625" style="18"/>
    <col min="6401" max="6401" width="11.140625" style="18" customWidth="1"/>
    <col min="6402" max="6402" width="11.28515625" style="18" bestFit="1" customWidth="1"/>
    <col min="6403" max="6404" width="6.7109375" style="18" customWidth="1"/>
    <col min="6405" max="6405" width="7.7109375" style="18" customWidth="1"/>
    <col min="6406" max="6656" width="9.140625" style="18"/>
    <col min="6657" max="6657" width="11.140625" style="18" customWidth="1"/>
    <col min="6658" max="6658" width="11.28515625" style="18" bestFit="1" customWidth="1"/>
    <col min="6659" max="6660" width="6.7109375" style="18" customWidth="1"/>
    <col min="6661" max="6661" width="7.7109375" style="18" customWidth="1"/>
    <col min="6662" max="6912" width="9.140625" style="18"/>
    <col min="6913" max="6913" width="11.140625" style="18" customWidth="1"/>
    <col min="6914" max="6914" width="11.28515625" style="18" bestFit="1" customWidth="1"/>
    <col min="6915" max="6916" width="6.7109375" style="18" customWidth="1"/>
    <col min="6917" max="6917" width="7.7109375" style="18" customWidth="1"/>
    <col min="6918" max="7168" width="9.140625" style="18"/>
    <col min="7169" max="7169" width="11.140625" style="18" customWidth="1"/>
    <col min="7170" max="7170" width="11.28515625" style="18" bestFit="1" customWidth="1"/>
    <col min="7171" max="7172" width="6.7109375" style="18" customWidth="1"/>
    <col min="7173" max="7173" width="7.7109375" style="18" customWidth="1"/>
    <col min="7174" max="7424" width="9.140625" style="18"/>
    <col min="7425" max="7425" width="11.140625" style="18" customWidth="1"/>
    <col min="7426" max="7426" width="11.28515625" style="18" bestFit="1" customWidth="1"/>
    <col min="7427" max="7428" width="6.7109375" style="18" customWidth="1"/>
    <col min="7429" max="7429" width="7.7109375" style="18" customWidth="1"/>
    <col min="7430" max="7680" width="9.140625" style="18"/>
    <col min="7681" max="7681" width="11.140625" style="18" customWidth="1"/>
    <col min="7682" max="7682" width="11.28515625" style="18" bestFit="1" customWidth="1"/>
    <col min="7683" max="7684" width="6.7109375" style="18" customWidth="1"/>
    <col min="7685" max="7685" width="7.7109375" style="18" customWidth="1"/>
    <col min="7686" max="7936" width="9.140625" style="18"/>
    <col min="7937" max="7937" width="11.140625" style="18" customWidth="1"/>
    <col min="7938" max="7938" width="11.28515625" style="18" bestFit="1" customWidth="1"/>
    <col min="7939" max="7940" width="6.7109375" style="18" customWidth="1"/>
    <col min="7941" max="7941" width="7.7109375" style="18" customWidth="1"/>
    <col min="7942" max="8192" width="9.140625" style="18"/>
    <col min="8193" max="8193" width="11.140625" style="18" customWidth="1"/>
    <col min="8194" max="8194" width="11.28515625" style="18" bestFit="1" customWidth="1"/>
    <col min="8195" max="8196" width="6.7109375" style="18" customWidth="1"/>
    <col min="8197" max="8197" width="7.7109375" style="18" customWidth="1"/>
    <col min="8198" max="8448" width="9.140625" style="18"/>
    <col min="8449" max="8449" width="11.140625" style="18" customWidth="1"/>
    <col min="8450" max="8450" width="11.28515625" style="18" bestFit="1" customWidth="1"/>
    <col min="8451" max="8452" width="6.7109375" style="18" customWidth="1"/>
    <col min="8453" max="8453" width="7.7109375" style="18" customWidth="1"/>
    <col min="8454" max="8704" width="9.140625" style="18"/>
    <col min="8705" max="8705" width="11.140625" style="18" customWidth="1"/>
    <col min="8706" max="8706" width="11.28515625" style="18" bestFit="1" customWidth="1"/>
    <col min="8707" max="8708" width="6.7109375" style="18" customWidth="1"/>
    <col min="8709" max="8709" width="7.7109375" style="18" customWidth="1"/>
    <col min="8710" max="8960" width="9.140625" style="18"/>
    <col min="8961" max="8961" width="11.140625" style="18" customWidth="1"/>
    <col min="8962" max="8962" width="11.28515625" style="18" bestFit="1" customWidth="1"/>
    <col min="8963" max="8964" width="6.7109375" style="18" customWidth="1"/>
    <col min="8965" max="8965" width="7.7109375" style="18" customWidth="1"/>
    <col min="8966" max="9216" width="9.140625" style="18"/>
    <col min="9217" max="9217" width="11.140625" style="18" customWidth="1"/>
    <col min="9218" max="9218" width="11.28515625" style="18" bestFit="1" customWidth="1"/>
    <col min="9219" max="9220" width="6.7109375" style="18" customWidth="1"/>
    <col min="9221" max="9221" width="7.7109375" style="18" customWidth="1"/>
    <col min="9222" max="9472" width="9.140625" style="18"/>
    <col min="9473" max="9473" width="11.140625" style="18" customWidth="1"/>
    <col min="9474" max="9474" width="11.28515625" style="18" bestFit="1" customWidth="1"/>
    <col min="9475" max="9476" width="6.7109375" style="18" customWidth="1"/>
    <col min="9477" max="9477" width="7.7109375" style="18" customWidth="1"/>
    <col min="9478" max="9728" width="9.140625" style="18"/>
    <col min="9729" max="9729" width="11.140625" style="18" customWidth="1"/>
    <col min="9730" max="9730" width="11.28515625" style="18" bestFit="1" customWidth="1"/>
    <col min="9731" max="9732" width="6.7109375" style="18" customWidth="1"/>
    <col min="9733" max="9733" width="7.7109375" style="18" customWidth="1"/>
    <col min="9734" max="9984" width="9.140625" style="18"/>
    <col min="9985" max="9985" width="11.140625" style="18" customWidth="1"/>
    <col min="9986" max="9986" width="11.28515625" style="18" bestFit="1" customWidth="1"/>
    <col min="9987" max="9988" width="6.7109375" style="18" customWidth="1"/>
    <col min="9989" max="9989" width="7.7109375" style="18" customWidth="1"/>
    <col min="9990" max="10240" width="9.140625" style="18"/>
    <col min="10241" max="10241" width="11.140625" style="18" customWidth="1"/>
    <col min="10242" max="10242" width="11.28515625" style="18" bestFit="1" customWidth="1"/>
    <col min="10243" max="10244" width="6.7109375" style="18" customWidth="1"/>
    <col min="10245" max="10245" width="7.7109375" style="18" customWidth="1"/>
    <col min="10246" max="10496" width="9.140625" style="18"/>
    <col min="10497" max="10497" width="11.140625" style="18" customWidth="1"/>
    <col min="10498" max="10498" width="11.28515625" style="18" bestFit="1" customWidth="1"/>
    <col min="10499" max="10500" width="6.7109375" style="18" customWidth="1"/>
    <col min="10501" max="10501" width="7.7109375" style="18" customWidth="1"/>
    <col min="10502" max="10752" width="9.140625" style="18"/>
    <col min="10753" max="10753" width="11.140625" style="18" customWidth="1"/>
    <col min="10754" max="10754" width="11.28515625" style="18" bestFit="1" customWidth="1"/>
    <col min="10755" max="10756" width="6.7109375" style="18" customWidth="1"/>
    <col min="10757" max="10757" width="7.7109375" style="18" customWidth="1"/>
    <col min="10758" max="11008" width="9.140625" style="18"/>
    <col min="11009" max="11009" width="11.140625" style="18" customWidth="1"/>
    <col min="11010" max="11010" width="11.28515625" style="18" bestFit="1" customWidth="1"/>
    <col min="11011" max="11012" width="6.7109375" style="18" customWidth="1"/>
    <col min="11013" max="11013" width="7.7109375" style="18" customWidth="1"/>
    <col min="11014" max="11264" width="9.140625" style="18"/>
    <col min="11265" max="11265" width="11.140625" style="18" customWidth="1"/>
    <col min="11266" max="11266" width="11.28515625" style="18" bestFit="1" customWidth="1"/>
    <col min="11267" max="11268" width="6.7109375" style="18" customWidth="1"/>
    <col min="11269" max="11269" width="7.7109375" style="18" customWidth="1"/>
    <col min="11270" max="11520" width="9.140625" style="18"/>
    <col min="11521" max="11521" width="11.140625" style="18" customWidth="1"/>
    <col min="11522" max="11522" width="11.28515625" style="18" bestFit="1" customWidth="1"/>
    <col min="11523" max="11524" width="6.7109375" style="18" customWidth="1"/>
    <col min="11525" max="11525" width="7.7109375" style="18" customWidth="1"/>
    <col min="11526" max="11776" width="9.140625" style="18"/>
    <col min="11777" max="11777" width="11.140625" style="18" customWidth="1"/>
    <col min="11778" max="11778" width="11.28515625" style="18" bestFit="1" customWidth="1"/>
    <col min="11779" max="11780" width="6.7109375" style="18" customWidth="1"/>
    <col min="11781" max="11781" width="7.7109375" style="18" customWidth="1"/>
    <col min="11782" max="12032" width="9.140625" style="18"/>
    <col min="12033" max="12033" width="11.140625" style="18" customWidth="1"/>
    <col min="12034" max="12034" width="11.28515625" style="18" bestFit="1" customWidth="1"/>
    <col min="12035" max="12036" width="6.7109375" style="18" customWidth="1"/>
    <col min="12037" max="12037" width="7.7109375" style="18" customWidth="1"/>
    <col min="12038" max="12288" width="9.140625" style="18"/>
    <col min="12289" max="12289" width="11.140625" style="18" customWidth="1"/>
    <col min="12290" max="12290" width="11.28515625" style="18" bestFit="1" customWidth="1"/>
    <col min="12291" max="12292" width="6.7109375" style="18" customWidth="1"/>
    <col min="12293" max="12293" width="7.7109375" style="18" customWidth="1"/>
    <col min="12294" max="12544" width="9.140625" style="18"/>
    <col min="12545" max="12545" width="11.140625" style="18" customWidth="1"/>
    <col min="12546" max="12546" width="11.28515625" style="18" bestFit="1" customWidth="1"/>
    <col min="12547" max="12548" width="6.7109375" style="18" customWidth="1"/>
    <col min="12549" max="12549" width="7.7109375" style="18" customWidth="1"/>
    <col min="12550" max="12800" width="9.140625" style="18"/>
    <col min="12801" max="12801" width="11.140625" style="18" customWidth="1"/>
    <col min="12802" max="12802" width="11.28515625" style="18" bestFit="1" customWidth="1"/>
    <col min="12803" max="12804" width="6.7109375" style="18" customWidth="1"/>
    <col min="12805" max="12805" width="7.7109375" style="18" customWidth="1"/>
    <col min="12806" max="13056" width="9.140625" style="18"/>
    <col min="13057" max="13057" width="11.140625" style="18" customWidth="1"/>
    <col min="13058" max="13058" width="11.28515625" style="18" bestFit="1" customWidth="1"/>
    <col min="13059" max="13060" width="6.7109375" style="18" customWidth="1"/>
    <col min="13061" max="13061" width="7.7109375" style="18" customWidth="1"/>
    <col min="13062" max="13312" width="9.140625" style="18"/>
    <col min="13313" max="13313" width="11.140625" style="18" customWidth="1"/>
    <col min="13314" max="13314" width="11.28515625" style="18" bestFit="1" customWidth="1"/>
    <col min="13315" max="13316" width="6.7109375" style="18" customWidth="1"/>
    <col min="13317" max="13317" width="7.7109375" style="18" customWidth="1"/>
    <col min="13318" max="13568" width="9.140625" style="18"/>
    <col min="13569" max="13569" width="11.140625" style="18" customWidth="1"/>
    <col min="13570" max="13570" width="11.28515625" style="18" bestFit="1" customWidth="1"/>
    <col min="13571" max="13572" width="6.7109375" style="18" customWidth="1"/>
    <col min="13573" max="13573" width="7.7109375" style="18" customWidth="1"/>
    <col min="13574" max="13824" width="9.140625" style="18"/>
    <col min="13825" max="13825" width="11.140625" style="18" customWidth="1"/>
    <col min="13826" max="13826" width="11.28515625" style="18" bestFit="1" customWidth="1"/>
    <col min="13827" max="13828" width="6.7109375" style="18" customWidth="1"/>
    <col min="13829" max="13829" width="7.7109375" style="18" customWidth="1"/>
    <col min="13830" max="14080" width="9.140625" style="18"/>
    <col min="14081" max="14081" width="11.140625" style="18" customWidth="1"/>
    <col min="14082" max="14082" width="11.28515625" style="18" bestFit="1" customWidth="1"/>
    <col min="14083" max="14084" width="6.7109375" style="18" customWidth="1"/>
    <col min="14085" max="14085" width="7.7109375" style="18" customWidth="1"/>
    <col min="14086" max="14336" width="9.140625" style="18"/>
    <col min="14337" max="14337" width="11.140625" style="18" customWidth="1"/>
    <col min="14338" max="14338" width="11.28515625" style="18" bestFit="1" customWidth="1"/>
    <col min="14339" max="14340" width="6.7109375" style="18" customWidth="1"/>
    <col min="14341" max="14341" width="7.7109375" style="18" customWidth="1"/>
    <col min="14342" max="14592" width="9.140625" style="18"/>
    <col min="14593" max="14593" width="11.140625" style="18" customWidth="1"/>
    <col min="14594" max="14594" width="11.28515625" style="18" bestFit="1" customWidth="1"/>
    <col min="14595" max="14596" width="6.7109375" style="18" customWidth="1"/>
    <col min="14597" max="14597" width="7.7109375" style="18" customWidth="1"/>
    <col min="14598" max="14848" width="9.140625" style="18"/>
    <col min="14849" max="14849" width="11.140625" style="18" customWidth="1"/>
    <col min="14850" max="14850" width="11.28515625" style="18" bestFit="1" customWidth="1"/>
    <col min="14851" max="14852" width="6.7109375" style="18" customWidth="1"/>
    <col min="14853" max="14853" width="7.7109375" style="18" customWidth="1"/>
    <col min="14854" max="15104" width="9.140625" style="18"/>
    <col min="15105" max="15105" width="11.140625" style="18" customWidth="1"/>
    <col min="15106" max="15106" width="11.28515625" style="18" bestFit="1" customWidth="1"/>
    <col min="15107" max="15108" width="6.7109375" style="18" customWidth="1"/>
    <col min="15109" max="15109" width="7.7109375" style="18" customWidth="1"/>
    <col min="15110" max="15360" width="9.140625" style="18"/>
    <col min="15361" max="15361" width="11.140625" style="18" customWidth="1"/>
    <col min="15362" max="15362" width="11.28515625" style="18" bestFit="1" customWidth="1"/>
    <col min="15363" max="15364" width="6.7109375" style="18" customWidth="1"/>
    <col min="15365" max="15365" width="7.7109375" style="18" customWidth="1"/>
    <col min="15366" max="15616" width="9.140625" style="18"/>
    <col min="15617" max="15617" width="11.140625" style="18" customWidth="1"/>
    <col min="15618" max="15618" width="11.28515625" style="18" bestFit="1" customWidth="1"/>
    <col min="15619" max="15620" width="6.7109375" style="18" customWidth="1"/>
    <col min="15621" max="15621" width="7.7109375" style="18" customWidth="1"/>
    <col min="15622" max="15872" width="9.140625" style="18"/>
    <col min="15873" max="15873" width="11.140625" style="18" customWidth="1"/>
    <col min="15874" max="15874" width="11.28515625" style="18" bestFit="1" customWidth="1"/>
    <col min="15875" max="15876" width="6.7109375" style="18" customWidth="1"/>
    <col min="15877" max="15877" width="7.7109375" style="18" customWidth="1"/>
    <col min="15878" max="16128" width="9.140625" style="18"/>
    <col min="16129" max="16129" width="11.140625" style="18" customWidth="1"/>
    <col min="16130" max="16130" width="11.28515625" style="18" bestFit="1" customWidth="1"/>
    <col min="16131" max="16132" width="6.7109375" style="18" customWidth="1"/>
    <col min="16133" max="16133" width="7.7109375" style="18" customWidth="1"/>
    <col min="16134" max="16384" width="9.140625" style="18"/>
  </cols>
  <sheetData>
    <row r="1" spans="1:16" ht="25.5" customHeight="1" x14ac:dyDescent="0.2">
      <c r="A1" s="34"/>
      <c r="B1" s="34" t="s">
        <v>64</v>
      </c>
      <c r="C1" s="34" t="s">
        <v>65</v>
      </c>
      <c r="D1" s="35" t="s">
        <v>66</v>
      </c>
      <c r="E1" s="35" t="s">
        <v>67</v>
      </c>
    </row>
    <row r="2" spans="1:16" x14ac:dyDescent="0.2">
      <c r="A2" s="18" t="s">
        <v>68</v>
      </c>
      <c r="B2" s="36">
        <v>14351</v>
      </c>
      <c r="C2" s="37">
        <f ca="1">DATEDIF(B2,TODAY( ),"y")</f>
        <v>75</v>
      </c>
      <c r="D2" s="18">
        <v>1</v>
      </c>
      <c r="E2" s="37">
        <v>12</v>
      </c>
      <c r="I2" s="316" t="s">
        <v>129</v>
      </c>
      <c r="J2" s="316"/>
      <c r="K2" s="316"/>
      <c r="L2" s="316"/>
    </row>
    <row r="3" spans="1:16" x14ac:dyDescent="0.2">
      <c r="A3" s="18" t="s">
        <v>69</v>
      </c>
      <c r="B3" s="36">
        <v>26888</v>
      </c>
      <c r="C3" s="37"/>
      <c r="D3" s="18">
        <v>6</v>
      </c>
      <c r="E3" s="37">
        <v>16</v>
      </c>
      <c r="I3" s="316"/>
      <c r="J3" s="316"/>
      <c r="K3" s="316"/>
      <c r="L3" s="316"/>
    </row>
    <row r="4" spans="1:16" x14ac:dyDescent="0.2">
      <c r="A4" s="18" t="s">
        <v>70</v>
      </c>
      <c r="B4" s="36">
        <v>29865</v>
      </c>
      <c r="C4" s="37"/>
      <c r="D4" s="18">
        <v>4</v>
      </c>
      <c r="E4" s="37">
        <v>11</v>
      </c>
      <c r="I4" s="95"/>
      <c r="J4" s="95"/>
      <c r="K4" s="95"/>
      <c r="L4" s="95"/>
    </row>
    <row r="5" spans="1:16" x14ac:dyDescent="0.2">
      <c r="I5" s="96">
        <v>39692</v>
      </c>
      <c r="J5" s="95"/>
      <c r="K5" s="95"/>
      <c r="L5" s="95"/>
      <c r="O5" s="93" t="s">
        <v>144</v>
      </c>
      <c r="P5" s="93" t="s">
        <v>132</v>
      </c>
    </row>
    <row r="6" spans="1:16" ht="15.75" customHeight="1" x14ac:dyDescent="0.2">
      <c r="I6" s="96">
        <v>40058</v>
      </c>
      <c r="J6" s="95"/>
      <c r="K6" s="95"/>
      <c r="L6" s="95"/>
      <c r="O6" s="94" t="s">
        <v>133</v>
      </c>
      <c r="P6" s="94" t="s">
        <v>134</v>
      </c>
    </row>
    <row r="7" spans="1:16" ht="15.75" customHeight="1" x14ac:dyDescent="0.2">
      <c r="I7" s="96">
        <v>40120</v>
      </c>
      <c r="J7" s="95"/>
      <c r="K7" s="95"/>
      <c r="L7" s="95"/>
      <c r="O7" s="94" t="s">
        <v>135</v>
      </c>
      <c r="P7" s="94" t="s">
        <v>136</v>
      </c>
    </row>
    <row r="8" spans="1:16" ht="15" customHeight="1" x14ac:dyDescent="0.2">
      <c r="A8" s="38"/>
      <c r="O8" s="94" t="s">
        <v>28</v>
      </c>
      <c r="P8" s="94" t="s">
        <v>137</v>
      </c>
    </row>
    <row r="9" spans="1:16" ht="18" customHeight="1" x14ac:dyDescent="0.2">
      <c r="A9" s="246" t="s">
        <v>2</v>
      </c>
      <c r="B9" s="246"/>
      <c r="C9" s="246"/>
      <c r="O9" s="94" t="s">
        <v>138</v>
      </c>
      <c r="P9" s="94" t="s">
        <v>139</v>
      </c>
    </row>
    <row r="10" spans="1:16" ht="18" customHeight="1" x14ac:dyDescent="0.2">
      <c r="A10" s="246"/>
      <c r="B10" s="246"/>
      <c r="C10" s="246"/>
      <c r="O10" s="94" t="s">
        <v>140</v>
      </c>
      <c r="P10" s="94" t="s">
        <v>141</v>
      </c>
    </row>
    <row r="11" spans="1:16" ht="13.5" customHeight="1" x14ac:dyDescent="0.25">
      <c r="E11" s="317" t="s">
        <v>130</v>
      </c>
      <c r="F11" s="318"/>
      <c r="G11" s="318"/>
      <c r="H11" s="319"/>
      <c r="I11" s="97">
        <f>DATEDIF(I5,I6,"Y")</f>
        <v>1</v>
      </c>
      <c r="O11" s="94" t="s">
        <v>142</v>
      </c>
      <c r="P11" s="94" t="s">
        <v>143</v>
      </c>
    </row>
    <row r="12" spans="1:16" ht="15" customHeight="1" x14ac:dyDescent="0.25">
      <c r="E12" s="317" t="s">
        <v>131</v>
      </c>
      <c r="F12" s="318"/>
      <c r="G12" s="318"/>
      <c r="H12" s="319"/>
      <c r="I12" s="97">
        <f>DATEDIF(I5,I6,"D")</f>
        <v>366</v>
      </c>
    </row>
    <row r="13" spans="1:16" ht="15" customHeight="1" x14ac:dyDescent="0.25">
      <c r="B13" s="251" t="s">
        <v>624</v>
      </c>
      <c r="E13" s="317" t="s">
        <v>145</v>
      </c>
      <c r="F13" s="318"/>
      <c r="G13" s="318"/>
      <c r="H13" s="319"/>
      <c r="I13" s="97">
        <f>DATEDIF(I5,I7,"YD")</f>
        <v>63</v>
      </c>
      <c r="J13" s="99"/>
      <c r="K13" s="320" t="s">
        <v>148</v>
      </c>
      <c r="L13" s="320"/>
      <c r="M13" s="320"/>
      <c r="N13" s="321"/>
    </row>
    <row r="14" spans="1:16" ht="15.75" customHeight="1" x14ac:dyDescent="0.2">
      <c r="B14" s="251"/>
      <c r="E14" s="322"/>
      <c r="F14" s="323"/>
      <c r="G14" s="323"/>
      <c r="H14" s="323"/>
      <c r="I14" s="324"/>
      <c r="K14" s="98"/>
      <c r="L14" s="98"/>
      <c r="M14" s="98"/>
      <c r="N14" s="98"/>
    </row>
    <row r="15" spans="1:16" ht="15.75" x14ac:dyDescent="0.25">
      <c r="B15" s="251"/>
      <c r="E15" s="317" t="s">
        <v>146</v>
      </c>
      <c r="F15" s="318"/>
      <c r="G15" s="318"/>
      <c r="H15" s="319"/>
      <c r="I15" s="97">
        <f>DATEDIF(I5,I7,"YM")</f>
        <v>2</v>
      </c>
      <c r="J15" s="99"/>
      <c r="K15" s="320" t="s">
        <v>147</v>
      </c>
      <c r="L15" s="320"/>
      <c r="M15" s="320"/>
      <c r="N15" s="321"/>
    </row>
    <row r="16" spans="1:16" ht="15.75" customHeight="1" x14ac:dyDescent="0.2">
      <c r="B16" s="251"/>
      <c r="E16" s="322"/>
      <c r="F16" s="323"/>
      <c r="G16" s="323"/>
      <c r="H16" s="323"/>
      <c r="I16" s="324"/>
      <c r="K16" s="98"/>
      <c r="L16" s="98"/>
      <c r="M16" s="98"/>
      <c r="N16" s="98"/>
    </row>
    <row r="17" spans="2:14" ht="15.75" x14ac:dyDescent="0.25">
      <c r="B17" s="251"/>
      <c r="E17" s="317" t="s">
        <v>145</v>
      </c>
      <c r="F17" s="318"/>
      <c r="G17" s="318"/>
      <c r="H17" s="319"/>
      <c r="I17" s="97">
        <f>DATEDIF(I5,I7,"MD")</f>
        <v>2</v>
      </c>
      <c r="J17" s="99"/>
      <c r="K17" s="320" t="s">
        <v>149</v>
      </c>
      <c r="L17" s="320"/>
      <c r="M17" s="320"/>
      <c r="N17" s="321"/>
    </row>
    <row r="18" spans="2:14" x14ac:dyDescent="0.2">
      <c r="B18" s="251"/>
    </row>
    <row r="19" spans="2:14" x14ac:dyDescent="0.2">
      <c r="B19" s="251"/>
    </row>
    <row r="20" spans="2:14" x14ac:dyDescent="0.2">
      <c r="B20" s="251"/>
    </row>
    <row r="21" spans="2:14" x14ac:dyDescent="0.2">
      <c r="B21" s="251"/>
    </row>
    <row r="22" spans="2:14" x14ac:dyDescent="0.2">
      <c r="B22" s="251"/>
    </row>
    <row r="23" spans="2:14" x14ac:dyDescent="0.2">
      <c r="B23" s="251"/>
    </row>
    <row r="24" spans="2:14" x14ac:dyDescent="0.2">
      <c r="B24" s="251"/>
    </row>
    <row r="25" spans="2:14" x14ac:dyDescent="0.2">
      <c r="B25" s="251"/>
    </row>
    <row r="26" spans="2:14" x14ac:dyDescent="0.2">
      <c r="B26" s="251"/>
    </row>
    <row r="27" spans="2:14" x14ac:dyDescent="0.2">
      <c r="B27" s="251"/>
    </row>
    <row r="28" spans="2:14" x14ac:dyDescent="0.2">
      <c r="B28" s="251"/>
    </row>
    <row r="29" spans="2:14" x14ac:dyDescent="0.2">
      <c r="B29" s="251"/>
    </row>
    <row r="30" spans="2:14" x14ac:dyDescent="0.2">
      <c r="B30" s="251"/>
    </row>
    <row r="31" spans="2:14" x14ac:dyDescent="0.2">
      <c r="B31" s="251"/>
    </row>
    <row r="32" spans="2:14" x14ac:dyDescent="0.2">
      <c r="B32" s="251"/>
    </row>
    <row r="33" spans="2:2" x14ac:dyDescent="0.2">
      <c r="B33" s="251"/>
    </row>
    <row r="34" spans="2:2" x14ac:dyDescent="0.2">
      <c r="B34" s="251"/>
    </row>
    <row r="35" spans="2:2" x14ac:dyDescent="0.2">
      <c r="B35" s="251"/>
    </row>
    <row r="36" spans="2:2" x14ac:dyDescent="0.2">
      <c r="B36" s="251"/>
    </row>
    <row r="37" spans="2:2" x14ac:dyDescent="0.2">
      <c r="B37" s="251"/>
    </row>
    <row r="38" spans="2:2" x14ac:dyDescent="0.2">
      <c r="B38" s="251"/>
    </row>
    <row r="39" spans="2:2" x14ac:dyDescent="0.2">
      <c r="B39" s="251"/>
    </row>
    <row r="40" spans="2:2" x14ac:dyDescent="0.2">
      <c r="B40" s="251"/>
    </row>
    <row r="41" spans="2:2" x14ac:dyDescent="0.2">
      <c r="B41" s="251"/>
    </row>
    <row r="42" spans="2:2" x14ac:dyDescent="0.2">
      <c r="B42" s="251"/>
    </row>
    <row r="43" spans="2:2" x14ac:dyDescent="0.2">
      <c r="B43" s="251"/>
    </row>
    <row r="44" spans="2:2" x14ac:dyDescent="0.2">
      <c r="B44" s="251"/>
    </row>
    <row r="45" spans="2:2" x14ac:dyDescent="0.2">
      <c r="B45" s="251"/>
    </row>
    <row r="46" spans="2:2" x14ac:dyDescent="0.2">
      <c r="B46" s="251"/>
    </row>
    <row r="47" spans="2:2" x14ac:dyDescent="0.2">
      <c r="B47" s="251"/>
    </row>
    <row r="48" spans="2:2" x14ac:dyDescent="0.2">
      <c r="B48" s="251"/>
    </row>
    <row r="49" spans="2:2" x14ac:dyDescent="0.2">
      <c r="B49" s="251"/>
    </row>
    <row r="50" spans="2:2" x14ac:dyDescent="0.2">
      <c r="B50" s="251"/>
    </row>
    <row r="51" spans="2:2" x14ac:dyDescent="0.2">
      <c r="B51" s="251"/>
    </row>
    <row r="52" spans="2:2" x14ac:dyDescent="0.2">
      <c r="B52" s="251"/>
    </row>
    <row r="53" spans="2:2" x14ac:dyDescent="0.2">
      <c r="B53" s="251"/>
    </row>
    <row r="54" spans="2:2" x14ac:dyDescent="0.2">
      <c r="B54" s="251"/>
    </row>
    <row r="55" spans="2:2" x14ac:dyDescent="0.2">
      <c r="B55" s="251"/>
    </row>
    <row r="56" spans="2:2" x14ac:dyDescent="0.2">
      <c r="B56" s="251"/>
    </row>
    <row r="57" spans="2:2" x14ac:dyDescent="0.2">
      <c r="B57" s="251"/>
    </row>
  </sheetData>
  <customSheetViews>
    <customSheetView guid="{1160E4AC-8571-486A-A17E-602326FDD676}">
      <selection activeCell="N21" sqref="N21"/>
      <pageMargins left="0.75" right="0.75" top="1" bottom="1" header="0.5" footer="0.5"/>
      <headerFooter alignWithMargins="0"/>
    </customSheetView>
    <customSheetView guid="{145BDBF5-1F15-4A28-870E-0A9DFCC9AE60}">
      <selection activeCell="D19" sqref="D19"/>
      <pageMargins left="0.75" right="0.75" top="1" bottom="1" header="0.5" footer="0.5"/>
      <headerFooter alignWithMargins="0"/>
    </customSheetView>
  </customSheetViews>
  <mergeCells count="13">
    <mergeCell ref="A9:C10"/>
    <mergeCell ref="I2:L3"/>
    <mergeCell ref="E13:H13"/>
    <mergeCell ref="E15:H15"/>
    <mergeCell ref="E17:H17"/>
    <mergeCell ref="E11:H11"/>
    <mergeCell ref="E12:H12"/>
    <mergeCell ref="K17:N17"/>
    <mergeCell ref="K15:N15"/>
    <mergeCell ref="K13:N13"/>
    <mergeCell ref="E14:I14"/>
    <mergeCell ref="E16:I16"/>
    <mergeCell ref="B13:B57"/>
  </mergeCells>
  <hyperlinks>
    <hyperlink ref="A9:C10" location="Main_Page!A1" display="Main Page"/>
  </hyperlinks>
  <pageMargins left="0.75" right="0.75" top="1" bottom="1" header="0.5" footer="0.5"/>
  <headerFooter alignWithMargins="0"/>
  <pictur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19"/>
  <sheetViews>
    <sheetView workbookViewId="0">
      <selection activeCell="G7" sqref="G7"/>
    </sheetView>
  </sheetViews>
  <sheetFormatPr defaultRowHeight="12.75" x14ac:dyDescent="0.2"/>
  <cols>
    <col min="1" max="1" width="9.140625" style="18"/>
    <col min="2" max="5" width="14.7109375" style="18" customWidth="1"/>
    <col min="6" max="6" width="4.28515625" style="18" customWidth="1"/>
    <col min="7" max="7" width="13.140625" style="18" customWidth="1"/>
    <col min="8" max="257" width="9.140625" style="18"/>
    <col min="258" max="261" width="14.7109375" style="18" customWidth="1"/>
    <col min="262" max="262" width="4.28515625" style="18" customWidth="1"/>
    <col min="263" max="263" width="13.140625" style="18" customWidth="1"/>
    <col min="264" max="513" width="9.140625" style="18"/>
    <col min="514" max="517" width="14.7109375" style="18" customWidth="1"/>
    <col min="518" max="518" width="4.28515625" style="18" customWidth="1"/>
    <col min="519" max="519" width="13.140625" style="18" customWidth="1"/>
    <col min="520" max="769" width="9.140625" style="18"/>
    <col min="770" max="773" width="14.7109375" style="18" customWidth="1"/>
    <col min="774" max="774" width="4.28515625" style="18" customWidth="1"/>
    <col min="775" max="775" width="13.140625" style="18" customWidth="1"/>
    <col min="776" max="1025" width="9.140625" style="18"/>
    <col min="1026" max="1029" width="14.7109375" style="18" customWidth="1"/>
    <col min="1030" max="1030" width="4.28515625" style="18" customWidth="1"/>
    <col min="1031" max="1031" width="13.140625" style="18" customWidth="1"/>
    <col min="1032" max="1281" width="9.140625" style="18"/>
    <col min="1282" max="1285" width="14.7109375" style="18" customWidth="1"/>
    <col min="1286" max="1286" width="4.28515625" style="18" customWidth="1"/>
    <col min="1287" max="1287" width="13.140625" style="18" customWidth="1"/>
    <col min="1288" max="1537" width="9.140625" style="18"/>
    <col min="1538" max="1541" width="14.7109375" style="18" customWidth="1"/>
    <col min="1542" max="1542" width="4.28515625" style="18" customWidth="1"/>
    <col min="1543" max="1543" width="13.140625" style="18" customWidth="1"/>
    <col min="1544" max="1793" width="9.140625" style="18"/>
    <col min="1794" max="1797" width="14.7109375" style="18" customWidth="1"/>
    <col min="1798" max="1798" width="4.28515625" style="18" customWidth="1"/>
    <col min="1799" max="1799" width="13.140625" style="18" customWidth="1"/>
    <col min="1800" max="2049" width="9.140625" style="18"/>
    <col min="2050" max="2053" width="14.7109375" style="18" customWidth="1"/>
    <col min="2054" max="2054" width="4.28515625" style="18" customWidth="1"/>
    <col min="2055" max="2055" width="13.140625" style="18" customWidth="1"/>
    <col min="2056" max="2305" width="9.140625" style="18"/>
    <col min="2306" max="2309" width="14.7109375" style="18" customWidth="1"/>
    <col min="2310" max="2310" width="4.28515625" style="18" customWidth="1"/>
    <col min="2311" max="2311" width="13.140625" style="18" customWidth="1"/>
    <col min="2312" max="2561" width="9.140625" style="18"/>
    <col min="2562" max="2565" width="14.7109375" style="18" customWidth="1"/>
    <col min="2566" max="2566" width="4.28515625" style="18" customWidth="1"/>
    <col min="2567" max="2567" width="13.140625" style="18" customWidth="1"/>
    <col min="2568" max="2817" width="9.140625" style="18"/>
    <col min="2818" max="2821" width="14.7109375" style="18" customWidth="1"/>
    <col min="2822" max="2822" width="4.28515625" style="18" customWidth="1"/>
    <col min="2823" max="2823" width="13.140625" style="18" customWidth="1"/>
    <col min="2824" max="3073" width="9.140625" style="18"/>
    <col min="3074" max="3077" width="14.7109375" style="18" customWidth="1"/>
    <col min="3078" max="3078" width="4.28515625" style="18" customWidth="1"/>
    <col min="3079" max="3079" width="13.140625" style="18" customWidth="1"/>
    <col min="3080" max="3329" width="9.140625" style="18"/>
    <col min="3330" max="3333" width="14.7109375" style="18" customWidth="1"/>
    <col min="3334" max="3334" width="4.28515625" style="18" customWidth="1"/>
    <col min="3335" max="3335" width="13.140625" style="18" customWidth="1"/>
    <col min="3336" max="3585" width="9.140625" style="18"/>
    <col min="3586" max="3589" width="14.7109375" style="18" customWidth="1"/>
    <col min="3590" max="3590" width="4.28515625" style="18" customWidth="1"/>
    <col min="3591" max="3591" width="13.140625" style="18" customWidth="1"/>
    <col min="3592" max="3841" width="9.140625" style="18"/>
    <col min="3842" max="3845" width="14.7109375" style="18" customWidth="1"/>
    <col min="3846" max="3846" width="4.28515625" style="18" customWidth="1"/>
    <col min="3847" max="3847" width="13.140625" style="18" customWidth="1"/>
    <col min="3848" max="4097" width="9.140625" style="18"/>
    <col min="4098" max="4101" width="14.7109375" style="18" customWidth="1"/>
    <col min="4102" max="4102" width="4.28515625" style="18" customWidth="1"/>
    <col min="4103" max="4103" width="13.140625" style="18" customWidth="1"/>
    <col min="4104" max="4353" width="9.140625" style="18"/>
    <col min="4354" max="4357" width="14.7109375" style="18" customWidth="1"/>
    <col min="4358" max="4358" width="4.28515625" style="18" customWidth="1"/>
    <col min="4359" max="4359" width="13.140625" style="18" customWidth="1"/>
    <col min="4360" max="4609" width="9.140625" style="18"/>
    <col min="4610" max="4613" width="14.7109375" style="18" customWidth="1"/>
    <col min="4614" max="4614" width="4.28515625" style="18" customWidth="1"/>
    <col min="4615" max="4615" width="13.140625" style="18" customWidth="1"/>
    <col min="4616" max="4865" width="9.140625" style="18"/>
    <col min="4866" max="4869" width="14.7109375" style="18" customWidth="1"/>
    <col min="4870" max="4870" width="4.28515625" style="18" customWidth="1"/>
    <col min="4871" max="4871" width="13.140625" style="18" customWidth="1"/>
    <col min="4872" max="5121" width="9.140625" style="18"/>
    <col min="5122" max="5125" width="14.7109375" style="18" customWidth="1"/>
    <col min="5126" max="5126" width="4.28515625" style="18" customWidth="1"/>
    <col min="5127" max="5127" width="13.140625" style="18" customWidth="1"/>
    <col min="5128" max="5377" width="9.140625" style="18"/>
    <col min="5378" max="5381" width="14.7109375" style="18" customWidth="1"/>
    <col min="5382" max="5382" width="4.28515625" style="18" customWidth="1"/>
    <col min="5383" max="5383" width="13.140625" style="18" customWidth="1"/>
    <col min="5384" max="5633" width="9.140625" style="18"/>
    <col min="5634" max="5637" width="14.7109375" style="18" customWidth="1"/>
    <col min="5638" max="5638" width="4.28515625" style="18" customWidth="1"/>
    <col min="5639" max="5639" width="13.140625" style="18" customWidth="1"/>
    <col min="5640" max="5889" width="9.140625" style="18"/>
    <col min="5890" max="5893" width="14.7109375" style="18" customWidth="1"/>
    <col min="5894" max="5894" width="4.28515625" style="18" customWidth="1"/>
    <col min="5895" max="5895" width="13.140625" style="18" customWidth="1"/>
    <col min="5896" max="6145" width="9.140625" style="18"/>
    <col min="6146" max="6149" width="14.7109375" style="18" customWidth="1"/>
    <col min="6150" max="6150" width="4.28515625" style="18" customWidth="1"/>
    <col min="6151" max="6151" width="13.140625" style="18" customWidth="1"/>
    <col min="6152" max="6401" width="9.140625" style="18"/>
    <col min="6402" max="6405" width="14.7109375" style="18" customWidth="1"/>
    <col min="6406" max="6406" width="4.28515625" style="18" customWidth="1"/>
    <col min="6407" max="6407" width="13.140625" style="18" customWidth="1"/>
    <col min="6408" max="6657" width="9.140625" style="18"/>
    <col min="6658" max="6661" width="14.7109375" style="18" customWidth="1"/>
    <col min="6662" max="6662" width="4.28515625" style="18" customWidth="1"/>
    <col min="6663" max="6663" width="13.140625" style="18" customWidth="1"/>
    <col min="6664" max="6913" width="9.140625" style="18"/>
    <col min="6914" max="6917" width="14.7109375" style="18" customWidth="1"/>
    <col min="6918" max="6918" width="4.28515625" style="18" customWidth="1"/>
    <col min="6919" max="6919" width="13.140625" style="18" customWidth="1"/>
    <col min="6920" max="7169" width="9.140625" style="18"/>
    <col min="7170" max="7173" width="14.7109375" style="18" customWidth="1"/>
    <col min="7174" max="7174" width="4.28515625" style="18" customWidth="1"/>
    <col min="7175" max="7175" width="13.140625" style="18" customWidth="1"/>
    <col min="7176" max="7425" width="9.140625" style="18"/>
    <col min="7426" max="7429" width="14.7109375" style="18" customWidth="1"/>
    <col min="7430" max="7430" width="4.28515625" style="18" customWidth="1"/>
    <col min="7431" max="7431" width="13.140625" style="18" customWidth="1"/>
    <col min="7432" max="7681" width="9.140625" style="18"/>
    <col min="7682" max="7685" width="14.7109375" style="18" customWidth="1"/>
    <col min="7686" max="7686" width="4.28515625" style="18" customWidth="1"/>
    <col min="7687" max="7687" width="13.140625" style="18" customWidth="1"/>
    <col min="7688" max="7937" width="9.140625" style="18"/>
    <col min="7938" max="7941" width="14.7109375" style="18" customWidth="1"/>
    <col min="7942" max="7942" width="4.28515625" style="18" customWidth="1"/>
    <col min="7943" max="7943" width="13.140625" style="18" customWidth="1"/>
    <col min="7944" max="8193" width="9.140625" style="18"/>
    <col min="8194" max="8197" width="14.7109375" style="18" customWidth="1"/>
    <col min="8198" max="8198" width="4.28515625" style="18" customWidth="1"/>
    <col min="8199" max="8199" width="13.140625" style="18" customWidth="1"/>
    <col min="8200" max="8449" width="9.140625" style="18"/>
    <col min="8450" max="8453" width="14.7109375" style="18" customWidth="1"/>
    <col min="8454" max="8454" width="4.28515625" style="18" customWidth="1"/>
    <col min="8455" max="8455" width="13.140625" style="18" customWidth="1"/>
    <col min="8456" max="8705" width="9.140625" style="18"/>
    <col min="8706" max="8709" width="14.7109375" style="18" customWidth="1"/>
    <col min="8710" max="8710" width="4.28515625" style="18" customWidth="1"/>
    <col min="8711" max="8711" width="13.140625" style="18" customWidth="1"/>
    <col min="8712" max="8961" width="9.140625" style="18"/>
    <col min="8962" max="8965" width="14.7109375" style="18" customWidth="1"/>
    <col min="8966" max="8966" width="4.28515625" style="18" customWidth="1"/>
    <col min="8967" max="8967" width="13.140625" style="18" customWidth="1"/>
    <col min="8968" max="9217" width="9.140625" style="18"/>
    <col min="9218" max="9221" width="14.7109375" style="18" customWidth="1"/>
    <col min="9222" max="9222" width="4.28515625" style="18" customWidth="1"/>
    <col min="9223" max="9223" width="13.140625" style="18" customWidth="1"/>
    <col min="9224" max="9473" width="9.140625" style="18"/>
    <col min="9474" max="9477" width="14.7109375" style="18" customWidth="1"/>
    <col min="9478" max="9478" width="4.28515625" style="18" customWidth="1"/>
    <col min="9479" max="9479" width="13.140625" style="18" customWidth="1"/>
    <col min="9480" max="9729" width="9.140625" style="18"/>
    <col min="9730" max="9733" width="14.7109375" style="18" customWidth="1"/>
    <col min="9734" max="9734" width="4.28515625" style="18" customWidth="1"/>
    <col min="9735" max="9735" width="13.140625" style="18" customWidth="1"/>
    <col min="9736" max="9985" width="9.140625" style="18"/>
    <col min="9986" max="9989" width="14.7109375" style="18" customWidth="1"/>
    <col min="9990" max="9990" width="4.28515625" style="18" customWidth="1"/>
    <col min="9991" max="9991" width="13.140625" style="18" customWidth="1"/>
    <col min="9992" max="10241" width="9.140625" style="18"/>
    <col min="10242" max="10245" width="14.7109375" style="18" customWidth="1"/>
    <col min="10246" max="10246" width="4.28515625" style="18" customWidth="1"/>
    <col min="10247" max="10247" width="13.140625" style="18" customWidth="1"/>
    <col min="10248" max="10497" width="9.140625" style="18"/>
    <col min="10498" max="10501" width="14.7109375" style="18" customWidth="1"/>
    <col min="10502" max="10502" width="4.28515625" style="18" customWidth="1"/>
    <col min="10503" max="10503" width="13.140625" style="18" customWidth="1"/>
    <col min="10504" max="10753" width="9.140625" style="18"/>
    <col min="10754" max="10757" width="14.7109375" style="18" customWidth="1"/>
    <col min="10758" max="10758" width="4.28515625" style="18" customWidth="1"/>
    <col min="10759" max="10759" width="13.140625" style="18" customWidth="1"/>
    <col min="10760" max="11009" width="9.140625" style="18"/>
    <col min="11010" max="11013" width="14.7109375" style="18" customWidth="1"/>
    <col min="11014" max="11014" width="4.28515625" style="18" customWidth="1"/>
    <col min="11015" max="11015" width="13.140625" style="18" customWidth="1"/>
    <col min="11016" max="11265" width="9.140625" style="18"/>
    <col min="11266" max="11269" width="14.7109375" style="18" customWidth="1"/>
    <col min="11270" max="11270" width="4.28515625" style="18" customWidth="1"/>
    <col min="11271" max="11271" width="13.140625" style="18" customWidth="1"/>
    <col min="11272" max="11521" width="9.140625" style="18"/>
    <col min="11522" max="11525" width="14.7109375" style="18" customWidth="1"/>
    <col min="11526" max="11526" width="4.28515625" style="18" customWidth="1"/>
    <col min="11527" max="11527" width="13.140625" style="18" customWidth="1"/>
    <col min="11528" max="11777" width="9.140625" style="18"/>
    <col min="11778" max="11781" width="14.7109375" style="18" customWidth="1"/>
    <col min="11782" max="11782" width="4.28515625" style="18" customWidth="1"/>
    <col min="11783" max="11783" width="13.140625" style="18" customWidth="1"/>
    <col min="11784" max="12033" width="9.140625" style="18"/>
    <col min="12034" max="12037" width="14.7109375" style="18" customWidth="1"/>
    <col min="12038" max="12038" width="4.28515625" style="18" customWidth="1"/>
    <col min="12039" max="12039" width="13.140625" style="18" customWidth="1"/>
    <col min="12040" max="12289" width="9.140625" style="18"/>
    <col min="12290" max="12293" width="14.7109375" style="18" customWidth="1"/>
    <col min="12294" max="12294" width="4.28515625" style="18" customWidth="1"/>
    <col min="12295" max="12295" width="13.140625" style="18" customWidth="1"/>
    <col min="12296" max="12545" width="9.140625" style="18"/>
    <col min="12546" max="12549" width="14.7109375" style="18" customWidth="1"/>
    <col min="12550" max="12550" width="4.28515625" style="18" customWidth="1"/>
    <col min="12551" max="12551" width="13.140625" style="18" customWidth="1"/>
    <col min="12552" max="12801" width="9.140625" style="18"/>
    <col min="12802" max="12805" width="14.7109375" style="18" customWidth="1"/>
    <col min="12806" max="12806" width="4.28515625" style="18" customWidth="1"/>
    <col min="12807" max="12807" width="13.140625" style="18" customWidth="1"/>
    <col min="12808" max="13057" width="9.140625" style="18"/>
    <col min="13058" max="13061" width="14.7109375" style="18" customWidth="1"/>
    <col min="13062" max="13062" width="4.28515625" style="18" customWidth="1"/>
    <col min="13063" max="13063" width="13.140625" style="18" customWidth="1"/>
    <col min="13064" max="13313" width="9.140625" style="18"/>
    <col min="13314" max="13317" width="14.7109375" style="18" customWidth="1"/>
    <col min="13318" max="13318" width="4.28515625" style="18" customWidth="1"/>
    <col min="13319" max="13319" width="13.140625" style="18" customWidth="1"/>
    <col min="13320" max="13569" width="9.140625" style="18"/>
    <col min="13570" max="13573" width="14.7109375" style="18" customWidth="1"/>
    <col min="13574" max="13574" width="4.28515625" style="18" customWidth="1"/>
    <col min="13575" max="13575" width="13.140625" style="18" customWidth="1"/>
    <col min="13576" max="13825" width="9.140625" style="18"/>
    <col min="13826" max="13829" width="14.7109375" style="18" customWidth="1"/>
    <col min="13830" max="13830" width="4.28515625" style="18" customWidth="1"/>
    <col min="13831" max="13831" width="13.140625" style="18" customWidth="1"/>
    <col min="13832" max="14081" width="9.140625" style="18"/>
    <col min="14082" max="14085" width="14.7109375" style="18" customWidth="1"/>
    <col min="14086" max="14086" width="4.28515625" style="18" customWidth="1"/>
    <col min="14087" max="14087" width="13.140625" style="18" customWidth="1"/>
    <col min="14088" max="14337" width="9.140625" style="18"/>
    <col min="14338" max="14341" width="14.7109375" style="18" customWidth="1"/>
    <col min="14342" max="14342" width="4.28515625" style="18" customWidth="1"/>
    <col min="14343" max="14343" width="13.140625" style="18" customWidth="1"/>
    <col min="14344" max="14593" width="9.140625" style="18"/>
    <col min="14594" max="14597" width="14.7109375" style="18" customWidth="1"/>
    <col min="14598" max="14598" width="4.28515625" style="18" customWidth="1"/>
    <col min="14599" max="14599" width="13.140625" style="18" customWidth="1"/>
    <col min="14600" max="14849" width="9.140625" style="18"/>
    <col min="14850" max="14853" width="14.7109375" style="18" customWidth="1"/>
    <col min="14854" max="14854" width="4.28515625" style="18" customWidth="1"/>
    <col min="14855" max="14855" width="13.140625" style="18" customWidth="1"/>
    <col min="14856" max="15105" width="9.140625" style="18"/>
    <col min="15106" max="15109" width="14.7109375" style="18" customWidth="1"/>
    <col min="15110" max="15110" width="4.28515625" style="18" customWidth="1"/>
    <col min="15111" max="15111" width="13.140625" style="18" customWidth="1"/>
    <col min="15112" max="15361" width="9.140625" style="18"/>
    <col min="15362" max="15365" width="14.7109375" style="18" customWidth="1"/>
    <col min="15366" max="15366" width="4.28515625" style="18" customWidth="1"/>
    <col min="15367" max="15367" width="13.140625" style="18" customWidth="1"/>
    <col min="15368" max="15617" width="9.140625" style="18"/>
    <col min="15618" max="15621" width="14.7109375" style="18" customWidth="1"/>
    <col min="15622" max="15622" width="4.28515625" style="18" customWidth="1"/>
    <col min="15623" max="15623" width="13.140625" style="18" customWidth="1"/>
    <col min="15624" max="15873" width="9.140625" style="18"/>
    <col min="15874" max="15877" width="14.7109375" style="18" customWidth="1"/>
    <col min="15878" max="15878" width="4.28515625" style="18" customWidth="1"/>
    <col min="15879" max="15879" width="13.140625" style="18" customWidth="1"/>
    <col min="15880" max="16129" width="9.140625" style="18"/>
    <col min="16130" max="16133" width="14.7109375" style="18" customWidth="1"/>
    <col min="16134" max="16134" width="4.28515625" style="18" customWidth="1"/>
    <col min="16135" max="16135" width="13.140625" style="18" customWidth="1"/>
    <col min="16136" max="16384" width="9.140625" style="18"/>
  </cols>
  <sheetData>
    <row r="1" spans="1:7" ht="18" customHeight="1" x14ac:dyDescent="0.2">
      <c r="A1" s="39"/>
      <c r="B1" s="40" t="s">
        <v>71</v>
      </c>
      <c r="C1" s="41" t="s">
        <v>72</v>
      </c>
      <c r="D1" s="41" t="s">
        <v>73</v>
      </c>
      <c r="E1" s="41" t="s">
        <v>74</v>
      </c>
      <c r="F1" s="42"/>
      <c r="G1" s="43" t="s">
        <v>75</v>
      </c>
    </row>
    <row r="2" spans="1:7" x14ac:dyDescent="0.2">
      <c r="A2" s="44" t="s">
        <v>76</v>
      </c>
      <c r="B2" s="45">
        <v>22190</v>
      </c>
      <c r="C2" s="45">
        <v>28750</v>
      </c>
      <c r="D2" s="45">
        <v>19200</v>
      </c>
      <c r="E2" s="45">
        <v>34600</v>
      </c>
      <c r="G2" s="45">
        <f>SUM(B2:E2)</f>
        <v>104740</v>
      </c>
    </row>
    <row r="3" spans="1:7" x14ac:dyDescent="0.2">
      <c r="A3" s="44" t="s">
        <v>77</v>
      </c>
      <c r="B3" s="45">
        <v>43600</v>
      </c>
      <c r="C3" s="45">
        <v>38700</v>
      </c>
      <c r="D3" s="45">
        <v>29480</v>
      </c>
      <c r="E3" s="45">
        <v>33450</v>
      </c>
      <c r="G3" s="45">
        <f>SUM(B3:E3)</f>
        <v>145230</v>
      </c>
    </row>
    <row r="4" spans="1:7" x14ac:dyDescent="0.2">
      <c r="A4" s="44" t="s">
        <v>78</v>
      </c>
      <c r="B4" s="45">
        <v>12670</v>
      </c>
      <c r="C4" s="45">
        <v>18570</v>
      </c>
      <c r="D4" s="45">
        <v>21000</v>
      </c>
      <c r="E4" s="45">
        <v>27690</v>
      </c>
      <c r="G4" s="45">
        <f>SUM(B4:E4)</f>
        <v>79930</v>
      </c>
    </row>
    <row r="5" spans="1:7" x14ac:dyDescent="0.2">
      <c r="A5" s="44" t="s">
        <v>79</v>
      </c>
      <c r="B5" s="45">
        <v>37400</v>
      </c>
      <c r="C5" s="45">
        <v>26820</v>
      </c>
      <c r="D5" s="45">
        <v>48260</v>
      </c>
      <c r="E5" s="45">
        <v>59600</v>
      </c>
      <c r="G5" s="45">
        <f>SUM(B5:E5)</f>
        <v>172080</v>
      </c>
    </row>
    <row r="6" spans="1:7" ht="15" customHeight="1" x14ac:dyDescent="0.2">
      <c r="A6" s="46"/>
      <c r="B6" s="46"/>
      <c r="C6" s="46"/>
      <c r="D6" s="46"/>
      <c r="E6" s="46"/>
      <c r="F6" s="46"/>
      <c r="G6" s="45"/>
    </row>
    <row r="7" spans="1:7" x14ac:dyDescent="0.2">
      <c r="A7" s="47" t="s">
        <v>75</v>
      </c>
      <c r="B7" s="45">
        <f>SUM(B2:B5)</f>
        <v>115860</v>
      </c>
      <c r="C7" s="45">
        <f>SUM(C2:C5)</f>
        <v>112840</v>
      </c>
      <c r="D7" s="45">
        <f>SUM(D2:D5)</f>
        <v>117940</v>
      </c>
      <c r="E7" s="45">
        <f>SUM(E2:E5)</f>
        <v>155340</v>
      </c>
      <c r="G7" s="45">
        <f>SUM(B7:E7)</f>
        <v>501980</v>
      </c>
    </row>
    <row r="10" spans="1:7" x14ac:dyDescent="0.2">
      <c r="A10" s="46"/>
    </row>
    <row r="11" spans="1:7" x14ac:dyDescent="0.2">
      <c r="B11" s="48" t="s">
        <v>80</v>
      </c>
    </row>
    <row r="12" spans="1:7" x14ac:dyDescent="0.2">
      <c r="B12" s="48" t="s">
        <v>81</v>
      </c>
    </row>
    <row r="13" spans="1:7" x14ac:dyDescent="0.2">
      <c r="B13" s="48" t="s">
        <v>82</v>
      </c>
    </row>
    <row r="18" spans="1:3" x14ac:dyDescent="0.2">
      <c r="A18" s="246" t="s">
        <v>2</v>
      </c>
      <c r="B18" s="246"/>
      <c r="C18" s="246"/>
    </row>
    <row r="19" spans="1:3" x14ac:dyDescent="0.2">
      <c r="A19" s="246"/>
      <c r="B19" s="246"/>
      <c r="C19" s="246"/>
    </row>
  </sheetData>
  <customSheetViews>
    <customSheetView guid="{1160E4AC-8571-486A-A17E-602326FDD676}">
      <selection activeCell="A18" sqref="A18:C19"/>
      <pageMargins left="0.75" right="0.75" top="1" bottom="1" header="0.5" footer="0.5"/>
      <pageSetup orientation="portrait" horizontalDpi="1200" verticalDpi="1200" r:id="rId1"/>
      <headerFooter alignWithMargins="0"/>
    </customSheetView>
    <customSheetView guid="{145BDBF5-1F15-4A28-870E-0A9DFCC9AE60}">
      <selection activeCell="G7" sqref="G7"/>
      <pageMargins left="0.75" right="0.75" top="1" bottom="1" header="0.5" footer="0.5"/>
      <pageSetup orientation="portrait" horizontalDpi="1200" verticalDpi="1200" r:id="rId2"/>
      <headerFooter alignWithMargins="0"/>
    </customSheetView>
  </customSheetViews>
  <mergeCells count="1">
    <mergeCell ref="A18:C19"/>
  </mergeCells>
  <hyperlinks>
    <hyperlink ref="A18:C19" location="Main_Page!A1" display="Main Page"/>
  </hyperlinks>
  <pageMargins left="0.75" right="0.75" top="1" bottom="1" header="0.5" footer="0.5"/>
  <pageSetup orientation="portrait" horizontalDpi="1200" verticalDpi="1200" r:id="rId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G48"/>
  <sheetViews>
    <sheetView workbookViewId="0">
      <selection activeCell="G4" sqref="G4:G48"/>
    </sheetView>
  </sheetViews>
  <sheetFormatPr defaultRowHeight="12.75" x14ac:dyDescent="0.2"/>
  <cols>
    <col min="1" max="1" width="13.5703125" style="18" customWidth="1"/>
    <col min="2" max="5" width="17.7109375" style="18" customWidth="1"/>
    <col min="6" max="256" width="9.140625" style="18"/>
    <col min="257" max="257" width="13.5703125" style="18" customWidth="1"/>
    <col min="258" max="261" width="17.7109375" style="18" customWidth="1"/>
    <col min="262" max="512" width="9.140625" style="18"/>
    <col min="513" max="513" width="13.5703125" style="18" customWidth="1"/>
    <col min="514" max="517" width="17.7109375" style="18" customWidth="1"/>
    <col min="518" max="768" width="9.140625" style="18"/>
    <col min="769" max="769" width="13.5703125" style="18" customWidth="1"/>
    <col min="770" max="773" width="17.7109375" style="18" customWidth="1"/>
    <col min="774" max="1024" width="9.140625" style="18"/>
    <col min="1025" max="1025" width="13.5703125" style="18" customWidth="1"/>
    <col min="1026" max="1029" width="17.7109375" style="18" customWidth="1"/>
    <col min="1030" max="1280" width="9.140625" style="18"/>
    <col min="1281" max="1281" width="13.5703125" style="18" customWidth="1"/>
    <col min="1282" max="1285" width="17.7109375" style="18" customWidth="1"/>
    <col min="1286" max="1536" width="9.140625" style="18"/>
    <col min="1537" max="1537" width="13.5703125" style="18" customWidth="1"/>
    <col min="1538" max="1541" width="17.7109375" style="18" customWidth="1"/>
    <col min="1542" max="1792" width="9.140625" style="18"/>
    <col min="1793" max="1793" width="13.5703125" style="18" customWidth="1"/>
    <col min="1794" max="1797" width="17.7109375" style="18" customWidth="1"/>
    <col min="1798" max="2048" width="9.140625" style="18"/>
    <col min="2049" max="2049" width="13.5703125" style="18" customWidth="1"/>
    <col min="2050" max="2053" width="17.7109375" style="18" customWidth="1"/>
    <col min="2054" max="2304" width="9.140625" style="18"/>
    <col min="2305" max="2305" width="13.5703125" style="18" customWidth="1"/>
    <col min="2306" max="2309" width="17.7109375" style="18" customWidth="1"/>
    <col min="2310" max="2560" width="9.140625" style="18"/>
    <col min="2561" max="2561" width="13.5703125" style="18" customWidth="1"/>
    <col min="2562" max="2565" width="17.7109375" style="18" customWidth="1"/>
    <col min="2566" max="2816" width="9.140625" style="18"/>
    <col min="2817" max="2817" width="13.5703125" style="18" customWidth="1"/>
    <col min="2818" max="2821" width="17.7109375" style="18" customWidth="1"/>
    <col min="2822" max="3072" width="9.140625" style="18"/>
    <col min="3073" max="3073" width="13.5703125" style="18" customWidth="1"/>
    <col min="3074" max="3077" width="17.7109375" style="18" customWidth="1"/>
    <col min="3078" max="3328" width="9.140625" style="18"/>
    <col min="3329" max="3329" width="13.5703125" style="18" customWidth="1"/>
    <col min="3330" max="3333" width="17.7109375" style="18" customWidth="1"/>
    <col min="3334" max="3584" width="9.140625" style="18"/>
    <col min="3585" max="3585" width="13.5703125" style="18" customWidth="1"/>
    <col min="3586" max="3589" width="17.7109375" style="18" customWidth="1"/>
    <col min="3590" max="3840" width="9.140625" style="18"/>
    <col min="3841" max="3841" width="13.5703125" style="18" customWidth="1"/>
    <col min="3842" max="3845" width="17.7109375" style="18" customWidth="1"/>
    <col min="3846" max="4096" width="9.140625" style="18"/>
    <col min="4097" max="4097" width="13.5703125" style="18" customWidth="1"/>
    <col min="4098" max="4101" width="17.7109375" style="18" customWidth="1"/>
    <col min="4102" max="4352" width="9.140625" style="18"/>
    <col min="4353" max="4353" width="13.5703125" style="18" customWidth="1"/>
    <col min="4354" max="4357" width="17.7109375" style="18" customWidth="1"/>
    <col min="4358" max="4608" width="9.140625" style="18"/>
    <col min="4609" max="4609" width="13.5703125" style="18" customWidth="1"/>
    <col min="4610" max="4613" width="17.7109375" style="18" customWidth="1"/>
    <col min="4614" max="4864" width="9.140625" style="18"/>
    <col min="4865" max="4865" width="13.5703125" style="18" customWidth="1"/>
    <col min="4866" max="4869" width="17.7109375" style="18" customWidth="1"/>
    <col min="4870" max="5120" width="9.140625" style="18"/>
    <col min="5121" max="5121" width="13.5703125" style="18" customWidth="1"/>
    <col min="5122" max="5125" width="17.7109375" style="18" customWidth="1"/>
    <col min="5126" max="5376" width="9.140625" style="18"/>
    <col min="5377" max="5377" width="13.5703125" style="18" customWidth="1"/>
    <col min="5378" max="5381" width="17.7109375" style="18" customWidth="1"/>
    <col min="5382" max="5632" width="9.140625" style="18"/>
    <col min="5633" max="5633" width="13.5703125" style="18" customWidth="1"/>
    <col min="5634" max="5637" width="17.7109375" style="18" customWidth="1"/>
    <col min="5638" max="5888" width="9.140625" style="18"/>
    <col min="5889" max="5889" width="13.5703125" style="18" customWidth="1"/>
    <col min="5890" max="5893" width="17.7109375" style="18" customWidth="1"/>
    <col min="5894" max="6144" width="9.140625" style="18"/>
    <col min="6145" max="6145" width="13.5703125" style="18" customWidth="1"/>
    <col min="6146" max="6149" width="17.7109375" style="18" customWidth="1"/>
    <col min="6150" max="6400" width="9.140625" style="18"/>
    <col min="6401" max="6401" width="13.5703125" style="18" customWidth="1"/>
    <col min="6402" max="6405" width="17.7109375" style="18" customWidth="1"/>
    <col min="6406" max="6656" width="9.140625" style="18"/>
    <col min="6657" max="6657" width="13.5703125" style="18" customWidth="1"/>
    <col min="6658" max="6661" width="17.7109375" style="18" customWidth="1"/>
    <col min="6662" max="6912" width="9.140625" style="18"/>
    <col min="6913" max="6913" width="13.5703125" style="18" customWidth="1"/>
    <col min="6914" max="6917" width="17.7109375" style="18" customWidth="1"/>
    <col min="6918" max="7168" width="9.140625" style="18"/>
    <col min="7169" max="7169" width="13.5703125" style="18" customWidth="1"/>
    <col min="7170" max="7173" width="17.7109375" style="18" customWidth="1"/>
    <col min="7174" max="7424" width="9.140625" style="18"/>
    <col min="7425" max="7425" width="13.5703125" style="18" customWidth="1"/>
    <col min="7426" max="7429" width="17.7109375" style="18" customWidth="1"/>
    <col min="7430" max="7680" width="9.140625" style="18"/>
    <col min="7681" max="7681" width="13.5703125" style="18" customWidth="1"/>
    <col min="7682" max="7685" width="17.7109375" style="18" customWidth="1"/>
    <col min="7686" max="7936" width="9.140625" style="18"/>
    <col min="7937" max="7937" width="13.5703125" style="18" customWidth="1"/>
    <col min="7938" max="7941" width="17.7109375" style="18" customWidth="1"/>
    <col min="7942" max="8192" width="9.140625" style="18"/>
    <col min="8193" max="8193" width="13.5703125" style="18" customWidth="1"/>
    <col min="8194" max="8197" width="17.7109375" style="18" customWidth="1"/>
    <col min="8198" max="8448" width="9.140625" style="18"/>
    <col min="8449" max="8449" width="13.5703125" style="18" customWidth="1"/>
    <col min="8450" max="8453" width="17.7109375" style="18" customWidth="1"/>
    <col min="8454" max="8704" width="9.140625" style="18"/>
    <col min="8705" max="8705" width="13.5703125" style="18" customWidth="1"/>
    <col min="8706" max="8709" width="17.7109375" style="18" customWidth="1"/>
    <col min="8710" max="8960" width="9.140625" style="18"/>
    <col min="8961" max="8961" width="13.5703125" style="18" customWidth="1"/>
    <col min="8962" max="8965" width="17.7109375" style="18" customWidth="1"/>
    <col min="8966" max="9216" width="9.140625" style="18"/>
    <col min="9217" max="9217" width="13.5703125" style="18" customWidth="1"/>
    <col min="9218" max="9221" width="17.7109375" style="18" customWidth="1"/>
    <col min="9222" max="9472" width="9.140625" style="18"/>
    <col min="9473" max="9473" width="13.5703125" style="18" customWidth="1"/>
    <col min="9474" max="9477" width="17.7109375" style="18" customWidth="1"/>
    <col min="9478" max="9728" width="9.140625" style="18"/>
    <col min="9729" max="9729" width="13.5703125" style="18" customWidth="1"/>
    <col min="9730" max="9733" width="17.7109375" style="18" customWidth="1"/>
    <col min="9734" max="9984" width="9.140625" style="18"/>
    <col min="9985" max="9985" width="13.5703125" style="18" customWidth="1"/>
    <col min="9986" max="9989" width="17.7109375" style="18" customWidth="1"/>
    <col min="9990" max="10240" width="9.140625" style="18"/>
    <col min="10241" max="10241" width="13.5703125" style="18" customWidth="1"/>
    <col min="10242" max="10245" width="17.7109375" style="18" customWidth="1"/>
    <col min="10246" max="10496" width="9.140625" style="18"/>
    <col min="10497" max="10497" width="13.5703125" style="18" customWidth="1"/>
    <col min="10498" max="10501" width="17.7109375" style="18" customWidth="1"/>
    <col min="10502" max="10752" width="9.140625" style="18"/>
    <col min="10753" max="10753" width="13.5703125" style="18" customWidth="1"/>
    <col min="10754" max="10757" width="17.7109375" style="18" customWidth="1"/>
    <col min="10758" max="11008" width="9.140625" style="18"/>
    <col min="11009" max="11009" width="13.5703125" style="18" customWidth="1"/>
    <col min="11010" max="11013" width="17.7109375" style="18" customWidth="1"/>
    <col min="11014" max="11264" width="9.140625" style="18"/>
    <col min="11265" max="11265" width="13.5703125" style="18" customWidth="1"/>
    <col min="11266" max="11269" width="17.7109375" style="18" customWidth="1"/>
    <col min="11270" max="11520" width="9.140625" style="18"/>
    <col min="11521" max="11521" width="13.5703125" style="18" customWidth="1"/>
    <col min="11522" max="11525" width="17.7109375" style="18" customWidth="1"/>
    <col min="11526" max="11776" width="9.140625" style="18"/>
    <col min="11777" max="11777" width="13.5703125" style="18" customWidth="1"/>
    <col min="11778" max="11781" width="17.7109375" style="18" customWidth="1"/>
    <col min="11782" max="12032" width="9.140625" style="18"/>
    <col min="12033" max="12033" width="13.5703125" style="18" customWidth="1"/>
    <col min="12034" max="12037" width="17.7109375" style="18" customWidth="1"/>
    <col min="12038" max="12288" width="9.140625" style="18"/>
    <col min="12289" max="12289" width="13.5703125" style="18" customWidth="1"/>
    <col min="12290" max="12293" width="17.7109375" style="18" customWidth="1"/>
    <col min="12294" max="12544" width="9.140625" style="18"/>
    <col min="12545" max="12545" width="13.5703125" style="18" customWidth="1"/>
    <col min="12546" max="12549" width="17.7109375" style="18" customWidth="1"/>
    <col min="12550" max="12800" width="9.140625" style="18"/>
    <col min="12801" max="12801" width="13.5703125" style="18" customWidth="1"/>
    <col min="12802" max="12805" width="17.7109375" style="18" customWidth="1"/>
    <col min="12806" max="13056" width="9.140625" style="18"/>
    <col min="13057" max="13057" width="13.5703125" style="18" customWidth="1"/>
    <col min="13058" max="13061" width="17.7109375" style="18" customWidth="1"/>
    <col min="13062" max="13312" width="9.140625" style="18"/>
    <col min="13313" max="13313" width="13.5703125" style="18" customWidth="1"/>
    <col min="13314" max="13317" width="17.7109375" style="18" customWidth="1"/>
    <col min="13318" max="13568" width="9.140625" style="18"/>
    <col min="13569" max="13569" width="13.5703125" style="18" customWidth="1"/>
    <col min="13570" max="13573" width="17.7109375" style="18" customWidth="1"/>
    <col min="13574" max="13824" width="9.140625" style="18"/>
    <col min="13825" max="13825" width="13.5703125" style="18" customWidth="1"/>
    <col min="13826" max="13829" width="17.7109375" style="18" customWidth="1"/>
    <col min="13830" max="14080" width="9.140625" style="18"/>
    <col min="14081" max="14081" width="13.5703125" style="18" customWidth="1"/>
    <col min="14082" max="14085" width="17.7109375" style="18" customWidth="1"/>
    <col min="14086" max="14336" width="9.140625" style="18"/>
    <col min="14337" max="14337" width="13.5703125" style="18" customWidth="1"/>
    <col min="14338" max="14341" width="17.7109375" style="18" customWidth="1"/>
    <col min="14342" max="14592" width="9.140625" style="18"/>
    <col min="14593" max="14593" width="13.5703125" style="18" customWidth="1"/>
    <col min="14594" max="14597" width="17.7109375" style="18" customWidth="1"/>
    <col min="14598" max="14848" width="9.140625" style="18"/>
    <col min="14849" max="14849" width="13.5703125" style="18" customWidth="1"/>
    <col min="14850" max="14853" width="17.7109375" style="18" customWidth="1"/>
    <col min="14854" max="15104" width="9.140625" style="18"/>
    <col min="15105" max="15105" width="13.5703125" style="18" customWidth="1"/>
    <col min="15106" max="15109" width="17.7109375" style="18" customWidth="1"/>
    <col min="15110" max="15360" width="9.140625" style="18"/>
    <col min="15361" max="15361" width="13.5703125" style="18" customWidth="1"/>
    <col min="15362" max="15365" width="17.7109375" style="18" customWidth="1"/>
    <col min="15366" max="15616" width="9.140625" style="18"/>
    <col min="15617" max="15617" width="13.5703125" style="18" customWidth="1"/>
    <col min="15618" max="15621" width="17.7109375" style="18" customWidth="1"/>
    <col min="15622" max="15872" width="9.140625" style="18"/>
    <col min="15873" max="15873" width="13.5703125" style="18" customWidth="1"/>
    <col min="15874" max="15877" width="17.7109375" style="18" customWidth="1"/>
    <col min="15878" max="16128" width="9.140625" style="18"/>
    <col min="16129" max="16129" width="13.5703125" style="18" customWidth="1"/>
    <col min="16130" max="16133" width="17.7109375" style="18" customWidth="1"/>
    <col min="16134" max="16384" width="9.140625" style="18"/>
  </cols>
  <sheetData>
    <row r="1" spans="1:7" ht="20.25" customHeight="1" x14ac:dyDescent="0.2">
      <c r="A1" s="18" t="s">
        <v>536</v>
      </c>
      <c r="B1" s="49" t="s">
        <v>71</v>
      </c>
      <c r="C1" s="50" t="s">
        <v>72</v>
      </c>
      <c r="D1" s="50" t="s">
        <v>73</v>
      </c>
      <c r="E1" s="50" t="s">
        <v>74</v>
      </c>
    </row>
    <row r="2" spans="1:7" ht="11.25" customHeight="1" x14ac:dyDescent="0.2"/>
    <row r="3" spans="1:7" ht="14.25" customHeight="1" x14ac:dyDescent="0.2">
      <c r="A3" s="51" t="s">
        <v>83</v>
      </c>
      <c r="B3" s="45">
        <f>C11*'Annual Sales'!B4</f>
        <v>1900.5</v>
      </c>
      <c r="C3" s="45"/>
      <c r="D3" s="45"/>
      <c r="E3" s="45"/>
    </row>
    <row r="4" spans="1:7" x14ac:dyDescent="0.2">
      <c r="A4" s="51" t="s">
        <v>84</v>
      </c>
      <c r="B4" s="45">
        <f>C11*Projected!B3</f>
        <v>5250</v>
      </c>
      <c r="C4" s="45"/>
      <c r="D4" s="45"/>
      <c r="E4" s="45"/>
      <c r="G4" s="251" t="s">
        <v>623</v>
      </c>
    </row>
    <row r="5" spans="1:7" x14ac:dyDescent="0.2">
      <c r="G5" s="251"/>
    </row>
    <row r="6" spans="1:7" x14ac:dyDescent="0.2">
      <c r="G6" s="251"/>
    </row>
    <row r="7" spans="1:7" x14ac:dyDescent="0.2">
      <c r="G7" s="251"/>
    </row>
    <row r="8" spans="1:7" x14ac:dyDescent="0.2">
      <c r="G8" s="251"/>
    </row>
    <row r="9" spans="1:7" x14ac:dyDescent="0.2">
      <c r="G9" s="251"/>
    </row>
    <row r="10" spans="1:7" x14ac:dyDescent="0.2">
      <c r="G10" s="251"/>
    </row>
    <row r="11" spans="1:7" x14ac:dyDescent="0.2">
      <c r="B11" s="51" t="s">
        <v>85</v>
      </c>
      <c r="C11" s="52">
        <v>0.15</v>
      </c>
      <c r="G11" s="251"/>
    </row>
    <row r="12" spans="1:7" x14ac:dyDescent="0.2">
      <c r="G12" s="251"/>
    </row>
    <row r="13" spans="1:7" x14ac:dyDescent="0.2">
      <c r="G13" s="251"/>
    </row>
    <row r="14" spans="1:7" x14ac:dyDescent="0.2">
      <c r="B14" s="18" t="b">
        <f>EXACT(A1,"Saem")</f>
        <v>0</v>
      </c>
      <c r="G14" s="251"/>
    </row>
    <row r="15" spans="1:7" x14ac:dyDescent="0.2">
      <c r="G15" s="251"/>
    </row>
    <row r="16" spans="1:7" x14ac:dyDescent="0.2">
      <c r="G16" s="251"/>
    </row>
    <row r="17" spans="1:7" x14ac:dyDescent="0.2">
      <c r="G17" s="251"/>
    </row>
    <row r="18" spans="1:7" x14ac:dyDescent="0.2">
      <c r="A18" s="246" t="s">
        <v>2</v>
      </c>
      <c r="B18" s="246"/>
      <c r="C18" s="246"/>
      <c r="G18" s="251"/>
    </row>
    <row r="19" spans="1:7" x14ac:dyDescent="0.2">
      <c r="A19" s="246"/>
      <c r="B19" s="246"/>
      <c r="C19" s="246"/>
      <c r="G19" s="251"/>
    </row>
    <row r="20" spans="1:7" x14ac:dyDescent="0.2">
      <c r="G20" s="251"/>
    </row>
    <row r="21" spans="1:7" x14ac:dyDescent="0.2">
      <c r="G21" s="251"/>
    </row>
    <row r="22" spans="1:7" x14ac:dyDescent="0.2">
      <c r="G22" s="251"/>
    </row>
    <row r="23" spans="1:7" x14ac:dyDescent="0.2">
      <c r="G23" s="251"/>
    </row>
    <row r="24" spans="1:7" x14ac:dyDescent="0.2">
      <c r="G24" s="251"/>
    </row>
    <row r="25" spans="1:7" x14ac:dyDescent="0.2">
      <c r="G25" s="251"/>
    </row>
    <row r="26" spans="1:7" x14ac:dyDescent="0.2">
      <c r="G26" s="251"/>
    </row>
    <row r="27" spans="1:7" x14ac:dyDescent="0.2">
      <c r="G27" s="251"/>
    </row>
    <row r="28" spans="1:7" x14ac:dyDescent="0.2">
      <c r="G28" s="251"/>
    </row>
    <row r="29" spans="1:7" x14ac:dyDescent="0.2">
      <c r="G29" s="251"/>
    </row>
    <row r="30" spans="1:7" x14ac:dyDescent="0.2">
      <c r="G30" s="251"/>
    </row>
    <row r="31" spans="1:7" x14ac:dyDescent="0.2">
      <c r="G31" s="251"/>
    </row>
    <row r="32" spans="1:7" x14ac:dyDescent="0.2">
      <c r="G32" s="251"/>
    </row>
    <row r="33" spans="7:7" x14ac:dyDescent="0.2">
      <c r="G33" s="251"/>
    </row>
    <row r="34" spans="7:7" x14ac:dyDescent="0.2">
      <c r="G34" s="251"/>
    </row>
    <row r="35" spans="7:7" x14ac:dyDescent="0.2">
      <c r="G35" s="251"/>
    </row>
    <row r="36" spans="7:7" x14ac:dyDescent="0.2">
      <c r="G36" s="251"/>
    </row>
    <row r="37" spans="7:7" x14ac:dyDescent="0.2">
      <c r="G37" s="251"/>
    </row>
    <row r="38" spans="7:7" x14ac:dyDescent="0.2">
      <c r="G38" s="251"/>
    </row>
    <row r="39" spans="7:7" x14ac:dyDescent="0.2">
      <c r="G39" s="251"/>
    </row>
    <row r="40" spans="7:7" x14ac:dyDescent="0.2">
      <c r="G40" s="251"/>
    </row>
    <row r="41" spans="7:7" x14ac:dyDescent="0.2">
      <c r="G41" s="251"/>
    </row>
    <row r="42" spans="7:7" x14ac:dyDescent="0.2">
      <c r="G42" s="251"/>
    </row>
    <row r="43" spans="7:7" x14ac:dyDescent="0.2">
      <c r="G43" s="251"/>
    </row>
    <row r="44" spans="7:7" x14ac:dyDescent="0.2">
      <c r="G44" s="251"/>
    </row>
    <row r="45" spans="7:7" x14ac:dyDescent="0.2">
      <c r="G45" s="251"/>
    </row>
    <row r="46" spans="7:7" x14ac:dyDescent="0.2">
      <c r="G46" s="251"/>
    </row>
    <row r="47" spans="7:7" x14ac:dyDescent="0.2">
      <c r="G47" s="251"/>
    </row>
    <row r="48" spans="7:7" x14ac:dyDescent="0.2">
      <c r="G48" s="251"/>
    </row>
  </sheetData>
  <customSheetViews>
    <customSheetView guid="{1160E4AC-8571-486A-A17E-602326FDD676}">
      <pageMargins left="0.75" right="0.75" top="1" bottom="1" header="0.5" footer="0.5"/>
      <headerFooter alignWithMargins="0"/>
    </customSheetView>
    <customSheetView guid="{145BDBF5-1F15-4A28-870E-0A9DFCC9AE60}">
      <selection activeCell="G4" sqref="G4:G48"/>
      <pageMargins left="0.75" right="0.75" top="1" bottom="1" header="0.5" footer="0.5"/>
      <headerFooter alignWithMargins="0"/>
    </customSheetView>
  </customSheetViews>
  <mergeCells count="2">
    <mergeCell ref="A18:C19"/>
    <mergeCell ref="G4:G48"/>
  </mergeCells>
  <hyperlinks>
    <hyperlink ref="A18:C19" location="Main_Page!A1" display="Main Page"/>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14"/>
  <sheetViews>
    <sheetView workbookViewId="0">
      <selection activeCell="A13" sqref="A13:C14"/>
    </sheetView>
  </sheetViews>
  <sheetFormatPr defaultRowHeight="12.75" x14ac:dyDescent="0.2"/>
  <cols>
    <col min="1" max="1" width="9.140625" style="18"/>
    <col min="2" max="5" width="13.7109375" style="18" customWidth="1"/>
    <col min="6" max="6" width="5.28515625" style="18" customWidth="1"/>
    <col min="7" max="7" width="13.85546875" style="18" customWidth="1"/>
    <col min="8" max="257" width="9.140625" style="18"/>
    <col min="258" max="261" width="13.7109375" style="18" customWidth="1"/>
    <col min="262" max="262" width="5.28515625" style="18" customWidth="1"/>
    <col min="263" max="263" width="13.85546875" style="18" customWidth="1"/>
    <col min="264" max="513" width="9.140625" style="18"/>
    <col min="514" max="517" width="13.7109375" style="18" customWidth="1"/>
    <col min="518" max="518" width="5.28515625" style="18" customWidth="1"/>
    <col min="519" max="519" width="13.85546875" style="18" customWidth="1"/>
    <col min="520" max="769" width="9.140625" style="18"/>
    <col min="770" max="773" width="13.7109375" style="18" customWidth="1"/>
    <col min="774" max="774" width="5.28515625" style="18" customWidth="1"/>
    <col min="775" max="775" width="13.85546875" style="18" customWidth="1"/>
    <col min="776" max="1025" width="9.140625" style="18"/>
    <col min="1026" max="1029" width="13.7109375" style="18" customWidth="1"/>
    <col min="1030" max="1030" width="5.28515625" style="18" customWidth="1"/>
    <col min="1031" max="1031" width="13.85546875" style="18" customWidth="1"/>
    <col min="1032" max="1281" width="9.140625" style="18"/>
    <col min="1282" max="1285" width="13.7109375" style="18" customWidth="1"/>
    <col min="1286" max="1286" width="5.28515625" style="18" customWidth="1"/>
    <col min="1287" max="1287" width="13.85546875" style="18" customWidth="1"/>
    <col min="1288" max="1537" width="9.140625" style="18"/>
    <col min="1538" max="1541" width="13.7109375" style="18" customWidth="1"/>
    <col min="1542" max="1542" width="5.28515625" style="18" customWidth="1"/>
    <col min="1543" max="1543" width="13.85546875" style="18" customWidth="1"/>
    <col min="1544" max="1793" width="9.140625" style="18"/>
    <col min="1794" max="1797" width="13.7109375" style="18" customWidth="1"/>
    <col min="1798" max="1798" width="5.28515625" style="18" customWidth="1"/>
    <col min="1799" max="1799" width="13.85546875" style="18" customWidth="1"/>
    <col min="1800" max="2049" width="9.140625" style="18"/>
    <col min="2050" max="2053" width="13.7109375" style="18" customWidth="1"/>
    <col min="2054" max="2054" width="5.28515625" style="18" customWidth="1"/>
    <col min="2055" max="2055" width="13.85546875" style="18" customWidth="1"/>
    <col min="2056" max="2305" width="9.140625" style="18"/>
    <col min="2306" max="2309" width="13.7109375" style="18" customWidth="1"/>
    <col min="2310" max="2310" width="5.28515625" style="18" customWidth="1"/>
    <col min="2311" max="2311" width="13.85546875" style="18" customWidth="1"/>
    <col min="2312" max="2561" width="9.140625" style="18"/>
    <col min="2562" max="2565" width="13.7109375" style="18" customWidth="1"/>
    <col min="2566" max="2566" width="5.28515625" style="18" customWidth="1"/>
    <col min="2567" max="2567" width="13.85546875" style="18" customWidth="1"/>
    <col min="2568" max="2817" width="9.140625" style="18"/>
    <col min="2818" max="2821" width="13.7109375" style="18" customWidth="1"/>
    <col min="2822" max="2822" width="5.28515625" style="18" customWidth="1"/>
    <col min="2823" max="2823" width="13.85546875" style="18" customWidth="1"/>
    <col min="2824" max="3073" width="9.140625" style="18"/>
    <col min="3074" max="3077" width="13.7109375" style="18" customWidth="1"/>
    <col min="3078" max="3078" width="5.28515625" style="18" customWidth="1"/>
    <col min="3079" max="3079" width="13.85546875" style="18" customWidth="1"/>
    <col min="3080" max="3329" width="9.140625" style="18"/>
    <col min="3330" max="3333" width="13.7109375" style="18" customWidth="1"/>
    <col min="3334" max="3334" width="5.28515625" style="18" customWidth="1"/>
    <col min="3335" max="3335" width="13.85546875" style="18" customWidth="1"/>
    <col min="3336" max="3585" width="9.140625" style="18"/>
    <col min="3586" max="3589" width="13.7109375" style="18" customWidth="1"/>
    <col min="3590" max="3590" width="5.28515625" style="18" customWidth="1"/>
    <col min="3591" max="3591" width="13.85546875" style="18" customWidth="1"/>
    <col min="3592" max="3841" width="9.140625" style="18"/>
    <col min="3842" max="3845" width="13.7109375" style="18" customWidth="1"/>
    <col min="3846" max="3846" width="5.28515625" style="18" customWidth="1"/>
    <col min="3847" max="3847" width="13.85546875" style="18" customWidth="1"/>
    <col min="3848" max="4097" width="9.140625" style="18"/>
    <col min="4098" max="4101" width="13.7109375" style="18" customWidth="1"/>
    <col min="4102" max="4102" width="5.28515625" style="18" customWidth="1"/>
    <col min="4103" max="4103" width="13.85546875" style="18" customWidth="1"/>
    <col min="4104" max="4353" width="9.140625" style="18"/>
    <col min="4354" max="4357" width="13.7109375" style="18" customWidth="1"/>
    <col min="4358" max="4358" width="5.28515625" style="18" customWidth="1"/>
    <col min="4359" max="4359" width="13.85546875" style="18" customWidth="1"/>
    <col min="4360" max="4609" width="9.140625" style="18"/>
    <col min="4610" max="4613" width="13.7109375" style="18" customWidth="1"/>
    <col min="4614" max="4614" width="5.28515625" style="18" customWidth="1"/>
    <col min="4615" max="4615" width="13.85546875" style="18" customWidth="1"/>
    <col min="4616" max="4865" width="9.140625" style="18"/>
    <col min="4866" max="4869" width="13.7109375" style="18" customWidth="1"/>
    <col min="4870" max="4870" width="5.28515625" style="18" customWidth="1"/>
    <col min="4871" max="4871" width="13.85546875" style="18" customWidth="1"/>
    <col min="4872" max="5121" width="9.140625" style="18"/>
    <col min="5122" max="5125" width="13.7109375" style="18" customWidth="1"/>
    <col min="5126" max="5126" width="5.28515625" style="18" customWidth="1"/>
    <col min="5127" max="5127" width="13.85546875" style="18" customWidth="1"/>
    <col min="5128" max="5377" width="9.140625" style="18"/>
    <col min="5378" max="5381" width="13.7109375" style="18" customWidth="1"/>
    <col min="5382" max="5382" width="5.28515625" style="18" customWidth="1"/>
    <col min="5383" max="5383" width="13.85546875" style="18" customWidth="1"/>
    <col min="5384" max="5633" width="9.140625" style="18"/>
    <col min="5634" max="5637" width="13.7109375" style="18" customWidth="1"/>
    <col min="5638" max="5638" width="5.28515625" style="18" customWidth="1"/>
    <col min="5639" max="5639" width="13.85546875" style="18" customWidth="1"/>
    <col min="5640" max="5889" width="9.140625" style="18"/>
    <col min="5890" max="5893" width="13.7109375" style="18" customWidth="1"/>
    <col min="5894" max="5894" width="5.28515625" style="18" customWidth="1"/>
    <col min="5895" max="5895" width="13.85546875" style="18" customWidth="1"/>
    <col min="5896" max="6145" width="9.140625" style="18"/>
    <col min="6146" max="6149" width="13.7109375" style="18" customWidth="1"/>
    <col min="6150" max="6150" width="5.28515625" style="18" customWidth="1"/>
    <col min="6151" max="6151" width="13.85546875" style="18" customWidth="1"/>
    <col min="6152" max="6401" width="9.140625" style="18"/>
    <col min="6402" max="6405" width="13.7109375" style="18" customWidth="1"/>
    <col min="6406" max="6406" width="5.28515625" style="18" customWidth="1"/>
    <col min="6407" max="6407" width="13.85546875" style="18" customWidth="1"/>
    <col min="6408" max="6657" width="9.140625" style="18"/>
    <col min="6658" max="6661" width="13.7109375" style="18" customWidth="1"/>
    <col min="6662" max="6662" width="5.28515625" style="18" customWidth="1"/>
    <col min="6663" max="6663" width="13.85546875" style="18" customWidth="1"/>
    <col min="6664" max="6913" width="9.140625" style="18"/>
    <col min="6914" max="6917" width="13.7109375" style="18" customWidth="1"/>
    <col min="6918" max="6918" width="5.28515625" style="18" customWidth="1"/>
    <col min="6919" max="6919" width="13.85546875" style="18" customWidth="1"/>
    <col min="6920" max="7169" width="9.140625" style="18"/>
    <col min="7170" max="7173" width="13.7109375" style="18" customWidth="1"/>
    <col min="7174" max="7174" width="5.28515625" style="18" customWidth="1"/>
    <col min="7175" max="7175" width="13.85546875" style="18" customWidth="1"/>
    <col min="7176" max="7425" width="9.140625" style="18"/>
    <col min="7426" max="7429" width="13.7109375" style="18" customWidth="1"/>
    <col min="7430" max="7430" width="5.28515625" style="18" customWidth="1"/>
    <col min="7431" max="7431" width="13.85546875" style="18" customWidth="1"/>
    <col min="7432" max="7681" width="9.140625" style="18"/>
    <col min="7682" max="7685" width="13.7109375" style="18" customWidth="1"/>
    <col min="7686" max="7686" width="5.28515625" style="18" customWidth="1"/>
    <col min="7687" max="7687" width="13.85546875" style="18" customWidth="1"/>
    <col min="7688" max="7937" width="9.140625" style="18"/>
    <col min="7938" max="7941" width="13.7109375" style="18" customWidth="1"/>
    <col min="7942" max="7942" width="5.28515625" style="18" customWidth="1"/>
    <col min="7943" max="7943" width="13.85546875" style="18" customWidth="1"/>
    <col min="7944" max="8193" width="9.140625" style="18"/>
    <col min="8194" max="8197" width="13.7109375" style="18" customWidth="1"/>
    <col min="8198" max="8198" width="5.28515625" style="18" customWidth="1"/>
    <col min="8199" max="8199" width="13.85546875" style="18" customWidth="1"/>
    <col min="8200" max="8449" width="9.140625" style="18"/>
    <col min="8450" max="8453" width="13.7109375" style="18" customWidth="1"/>
    <col min="8454" max="8454" width="5.28515625" style="18" customWidth="1"/>
    <col min="8455" max="8455" width="13.85546875" style="18" customWidth="1"/>
    <col min="8456" max="8705" width="9.140625" style="18"/>
    <col min="8706" max="8709" width="13.7109375" style="18" customWidth="1"/>
    <col min="8710" max="8710" width="5.28515625" style="18" customWidth="1"/>
    <col min="8711" max="8711" width="13.85546875" style="18" customWidth="1"/>
    <col min="8712" max="8961" width="9.140625" style="18"/>
    <col min="8962" max="8965" width="13.7109375" style="18" customWidth="1"/>
    <col min="8966" max="8966" width="5.28515625" style="18" customWidth="1"/>
    <col min="8967" max="8967" width="13.85546875" style="18" customWidth="1"/>
    <col min="8968" max="9217" width="9.140625" style="18"/>
    <col min="9218" max="9221" width="13.7109375" style="18" customWidth="1"/>
    <col min="9222" max="9222" width="5.28515625" style="18" customWidth="1"/>
    <col min="9223" max="9223" width="13.85546875" style="18" customWidth="1"/>
    <col min="9224" max="9473" width="9.140625" style="18"/>
    <col min="9474" max="9477" width="13.7109375" style="18" customWidth="1"/>
    <col min="9478" max="9478" width="5.28515625" style="18" customWidth="1"/>
    <col min="9479" max="9479" width="13.85546875" style="18" customWidth="1"/>
    <col min="9480" max="9729" width="9.140625" style="18"/>
    <col min="9730" max="9733" width="13.7109375" style="18" customWidth="1"/>
    <col min="9734" max="9734" width="5.28515625" style="18" customWidth="1"/>
    <col min="9735" max="9735" width="13.85546875" style="18" customWidth="1"/>
    <col min="9736" max="9985" width="9.140625" style="18"/>
    <col min="9986" max="9989" width="13.7109375" style="18" customWidth="1"/>
    <col min="9990" max="9990" width="5.28515625" style="18" customWidth="1"/>
    <col min="9991" max="9991" width="13.85546875" style="18" customWidth="1"/>
    <col min="9992" max="10241" width="9.140625" style="18"/>
    <col min="10242" max="10245" width="13.7109375" style="18" customWidth="1"/>
    <col min="10246" max="10246" width="5.28515625" style="18" customWidth="1"/>
    <col min="10247" max="10247" width="13.85546875" style="18" customWidth="1"/>
    <col min="10248" max="10497" width="9.140625" style="18"/>
    <col min="10498" max="10501" width="13.7109375" style="18" customWidth="1"/>
    <col min="10502" max="10502" width="5.28515625" style="18" customWidth="1"/>
    <col min="10503" max="10503" width="13.85546875" style="18" customWidth="1"/>
    <col min="10504" max="10753" width="9.140625" style="18"/>
    <col min="10754" max="10757" width="13.7109375" style="18" customWidth="1"/>
    <col min="10758" max="10758" width="5.28515625" style="18" customWidth="1"/>
    <col min="10759" max="10759" width="13.85546875" style="18" customWidth="1"/>
    <col min="10760" max="11009" width="9.140625" style="18"/>
    <col min="11010" max="11013" width="13.7109375" style="18" customWidth="1"/>
    <col min="11014" max="11014" width="5.28515625" style="18" customWidth="1"/>
    <col min="11015" max="11015" width="13.85546875" style="18" customWidth="1"/>
    <col min="11016" max="11265" width="9.140625" style="18"/>
    <col min="11266" max="11269" width="13.7109375" style="18" customWidth="1"/>
    <col min="11270" max="11270" width="5.28515625" style="18" customWidth="1"/>
    <col min="11271" max="11271" width="13.85546875" style="18" customWidth="1"/>
    <col min="11272" max="11521" width="9.140625" style="18"/>
    <col min="11522" max="11525" width="13.7109375" style="18" customWidth="1"/>
    <col min="11526" max="11526" width="5.28515625" style="18" customWidth="1"/>
    <col min="11527" max="11527" width="13.85546875" style="18" customWidth="1"/>
    <col min="11528" max="11777" width="9.140625" style="18"/>
    <col min="11778" max="11781" width="13.7109375" style="18" customWidth="1"/>
    <col min="11782" max="11782" width="5.28515625" style="18" customWidth="1"/>
    <col min="11783" max="11783" width="13.85546875" style="18" customWidth="1"/>
    <col min="11784" max="12033" width="9.140625" style="18"/>
    <col min="12034" max="12037" width="13.7109375" style="18" customWidth="1"/>
    <col min="12038" max="12038" width="5.28515625" style="18" customWidth="1"/>
    <col min="12039" max="12039" width="13.85546875" style="18" customWidth="1"/>
    <col min="12040" max="12289" width="9.140625" style="18"/>
    <col min="12290" max="12293" width="13.7109375" style="18" customWidth="1"/>
    <col min="12294" max="12294" width="5.28515625" style="18" customWidth="1"/>
    <col min="12295" max="12295" width="13.85546875" style="18" customWidth="1"/>
    <col min="12296" max="12545" width="9.140625" style="18"/>
    <col min="12546" max="12549" width="13.7109375" style="18" customWidth="1"/>
    <col min="12550" max="12550" width="5.28515625" style="18" customWidth="1"/>
    <col min="12551" max="12551" width="13.85546875" style="18" customWidth="1"/>
    <col min="12552" max="12801" width="9.140625" style="18"/>
    <col min="12802" max="12805" width="13.7109375" style="18" customWidth="1"/>
    <col min="12806" max="12806" width="5.28515625" style="18" customWidth="1"/>
    <col min="12807" max="12807" width="13.85546875" style="18" customWidth="1"/>
    <col min="12808" max="13057" width="9.140625" style="18"/>
    <col min="13058" max="13061" width="13.7109375" style="18" customWidth="1"/>
    <col min="13062" max="13062" width="5.28515625" style="18" customWidth="1"/>
    <col min="13063" max="13063" width="13.85546875" style="18" customWidth="1"/>
    <col min="13064" max="13313" width="9.140625" style="18"/>
    <col min="13314" max="13317" width="13.7109375" style="18" customWidth="1"/>
    <col min="13318" max="13318" width="5.28515625" style="18" customWidth="1"/>
    <col min="13319" max="13319" width="13.85546875" style="18" customWidth="1"/>
    <col min="13320" max="13569" width="9.140625" style="18"/>
    <col min="13570" max="13573" width="13.7109375" style="18" customWidth="1"/>
    <col min="13574" max="13574" width="5.28515625" style="18" customWidth="1"/>
    <col min="13575" max="13575" width="13.85546875" style="18" customWidth="1"/>
    <col min="13576" max="13825" width="9.140625" style="18"/>
    <col min="13826" max="13829" width="13.7109375" style="18" customWidth="1"/>
    <col min="13830" max="13830" width="5.28515625" style="18" customWidth="1"/>
    <col min="13831" max="13831" width="13.85546875" style="18" customWidth="1"/>
    <col min="13832" max="14081" width="9.140625" style="18"/>
    <col min="14082" max="14085" width="13.7109375" style="18" customWidth="1"/>
    <col min="14086" max="14086" width="5.28515625" style="18" customWidth="1"/>
    <col min="14087" max="14087" width="13.85546875" style="18" customWidth="1"/>
    <col min="14088" max="14337" width="9.140625" style="18"/>
    <col min="14338" max="14341" width="13.7109375" style="18" customWidth="1"/>
    <col min="14342" max="14342" width="5.28515625" style="18" customWidth="1"/>
    <col min="14343" max="14343" width="13.85546875" style="18" customWidth="1"/>
    <col min="14344" max="14593" width="9.140625" style="18"/>
    <col min="14594" max="14597" width="13.7109375" style="18" customWidth="1"/>
    <col min="14598" max="14598" width="5.28515625" style="18" customWidth="1"/>
    <col min="14599" max="14599" width="13.85546875" style="18" customWidth="1"/>
    <col min="14600" max="14849" width="9.140625" style="18"/>
    <col min="14850" max="14853" width="13.7109375" style="18" customWidth="1"/>
    <col min="14854" max="14854" width="5.28515625" style="18" customWidth="1"/>
    <col min="14855" max="14855" width="13.85546875" style="18" customWidth="1"/>
    <col min="14856" max="15105" width="9.140625" style="18"/>
    <col min="15106" max="15109" width="13.7109375" style="18" customWidth="1"/>
    <col min="15110" max="15110" width="5.28515625" style="18" customWidth="1"/>
    <col min="15111" max="15111" width="13.85546875" style="18" customWidth="1"/>
    <col min="15112" max="15361" width="9.140625" style="18"/>
    <col min="15362" max="15365" width="13.7109375" style="18" customWidth="1"/>
    <col min="15366" max="15366" width="5.28515625" style="18" customWidth="1"/>
    <col min="15367" max="15367" width="13.85546875" style="18" customWidth="1"/>
    <col min="15368" max="15617" width="9.140625" style="18"/>
    <col min="15618" max="15621" width="13.7109375" style="18" customWidth="1"/>
    <col min="15622" max="15622" width="5.28515625" style="18" customWidth="1"/>
    <col min="15623" max="15623" width="13.85546875" style="18" customWidth="1"/>
    <col min="15624" max="15873" width="9.140625" style="18"/>
    <col min="15874" max="15877" width="13.7109375" style="18" customWidth="1"/>
    <col min="15878" max="15878" width="5.28515625" style="18" customWidth="1"/>
    <col min="15879" max="15879" width="13.85546875" style="18" customWidth="1"/>
    <col min="15880" max="16129" width="9.140625" style="18"/>
    <col min="16130" max="16133" width="13.7109375" style="18" customWidth="1"/>
    <col min="16134" max="16134" width="5.28515625" style="18" customWidth="1"/>
    <col min="16135" max="16135" width="13.85546875" style="18" customWidth="1"/>
    <col min="16136" max="16384" width="9.140625" style="18"/>
  </cols>
  <sheetData>
    <row r="1" spans="1:7" x14ac:dyDescent="0.2">
      <c r="A1" s="39"/>
      <c r="B1" s="40" t="s">
        <v>71</v>
      </c>
      <c r="C1" s="41" t="s">
        <v>72</v>
      </c>
      <c r="D1" s="41" t="s">
        <v>73</v>
      </c>
      <c r="E1" s="41" t="s">
        <v>74</v>
      </c>
      <c r="F1" s="42"/>
      <c r="G1" s="43" t="s">
        <v>75</v>
      </c>
    </row>
    <row r="2" spans="1:7" x14ac:dyDescent="0.2">
      <c r="A2" s="44" t="s">
        <v>76</v>
      </c>
      <c r="B2" s="45">
        <v>25000</v>
      </c>
      <c r="C2" s="45">
        <v>30000</v>
      </c>
      <c r="D2" s="45">
        <v>20000</v>
      </c>
      <c r="E2" s="45">
        <v>30000</v>
      </c>
      <c r="G2" s="45">
        <f>(B2+C2+D2+E2)</f>
        <v>105000</v>
      </c>
    </row>
    <row r="3" spans="1:7" x14ac:dyDescent="0.2">
      <c r="A3" s="44" t="s">
        <v>77</v>
      </c>
      <c r="B3" s="45">
        <v>35000</v>
      </c>
      <c r="C3" s="45">
        <v>30000</v>
      </c>
      <c r="D3" s="45">
        <v>30000</v>
      </c>
      <c r="E3" s="45">
        <v>30000</v>
      </c>
      <c r="G3" s="45">
        <f>(B3+C3+D3+E3)</f>
        <v>125000</v>
      </c>
    </row>
    <row r="4" spans="1:7" x14ac:dyDescent="0.2">
      <c r="A4" s="44" t="s">
        <v>78</v>
      </c>
      <c r="B4" s="45">
        <v>15000</v>
      </c>
      <c r="C4" s="45">
        <v>20000</v>
      </c>
      <c r="D4" s="45">
        <v>20000</v>
      </c>
      <c r="E4" s="45">
        <v>25000</v>
      </c>
      <c r="G4" s="45">
        <f>(B4+C4+D4+E4)</f>
        <v>80000</v>
      </c>
    </row>
    <row r="5" spans="1:7" x14ac:dyDescent="0.2">
      <c r="A5" s="44" t="s">
        <v>79</v>
      </c>
      <c r="B5" s="45">
        <v>35000</v>
      </c>
      <c r="C5" s="45">
        <v>25000</v>
      </c>
      <c r="D5" s="45">
        <v>35000</v>
      </c>
      <c r="E5" s="45">
        <v>40000</v>
      </c>
      <c r="G5" s="45">
        <f>(B5+C5+D5+E5)</f>
        <v>135000</v>
      </c>
    </row>
    <row r="6" spans="1:7" x14ac:dyDescent="0.2">
      <c r="A6" s="46"/>
      <c r="B6" s="46"/>
      <c r="C6" s="46"/>
      <c r="D6" s="46"/>
      <c r="E6" s="46"/>
      <c r="F6" s="46"/>
      <c r="G6" s="46"/>
    </row>
    <row r="7" spans="1:7" x14ac:dyDescent="0.2">
      <c r="A7" s="47" t="s">
        <v>75</v>
      </c>
      <c r="B7" s="45">
        <f>(B2+B3+B4+B5)</f>
        <v>110000</v>
      </c>
      <c r="C7" s="45">
        <f>(C2+C3+C4+C5)</f>
        <v>105000</v>
      </c>
      <c r="D7" s="45">
        <f>(D2+D3+D4+D5)</f>
        <v>105000</v>
      </c>
      <c r="E7" s="45">
        <f>(E2+E3+E4+E5)</f>
        <v>125000</v>
      </c>
      <c r="G7" s="45">
        <f>(B7+C7+D7+E7)</f>
        <v>445000</v>
      </c>
    </row>
    <row r="13" spans="1:7" x14ac:dyDescent="0.2">
      <c r="A13" s="246" t="s">
        <v>2</v>
      </c>
      <c r="B13" s="246"/>
      <c r="C13" s="246"/>
    </row>
    <row r="14" spans="1:7" x14ac:dyDescent="0.2">
      <c r="A14" s="246"/>
      <c r="B14" s="246"/>
      <c r="C14" s="246"/>
    </row>
  </sheetData>
  <customSheetViews>
    <customSheetView guid="{1160E4AC-8571-486A-A17E-602326FDD676}">
      <selection activeCell="C29" sqref="C29"/>
      <pageMargins left="0.75" right="0.75" top="1" bottom="1" header="0.5" footer="0.5"/>
      <headerFooter alignWithMargins="0"/>
    </customSheetView>
    <customSheetView guid="{145BDBF5-1F15-4A28-870E-0A9DFCC9AE60}">
      <selection activeCell="A13" sqref="A13:C14"/>
      <pageMargins left="0.75" right="0.75" top="1" bottom="1" header="0.5" footer="0.5"/>
      <headerFooter alignWithMargins="0"/>
    </customSheetView>
  </customSheetViews>
  <mergeCells count="1">
    <mergeCell ref="A13:C14"/>
  </mergeCells>
  <hyperlinks>
    <hyperlink ref="A13:C14" location="Main_Page!A1" display="Main Page"/>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workbookViewId="0">
      <selection activeCell="A14" sqref="A14:C15"/>
    </sheetView>
  </sheetViews>
  <sheetFormatPr defaultRowHeight="15" x14ac:dyDescent="0.25"/>
  <cols>
    <col min="1" max="1" width="35.7109375" bestFit="1" customWidth="1"/>
    <col min="2" max="2" width="3.7109375" bestFit="1" customWidth="1"/>
    <col min="3" max="3" width="23.5703125" bestFit="1" customWidth="1"/>
    <col min="4" max="4" width="6" bestFit="1" customWidth="1"/>
    <col min="5" max="5" width="7.42578125" bestFit="1" customWidth="1"/>
    <col min="6" max="6" width="7" bestFit="1" customWidth="1"/>
    <col min="7" max="7" width="6.140625" bestFit="1" customWidth="1"/>
    <col min="8" max="8" width="5" bestFit="1" customWidth="1"/>
    <col min="9" max="9" width="7.140625" bestFit="1" customWidth="1"/>
    <col min="10" max="10" width="7.85546875" bestFit="1" customWidth="1"/>
    <col min="11" max="11" width="8.85546875" bestFit="1" customWidth="1"/>
    <col min="12" max="12" width="7.42578125" bestFit="1" customWidth="1"/>
    <col min="13" max="13" width="5.7109375" bestFit="1" customWidth="1"/>
    <col min="14" max="14" width="7.5703125" bestFit="1" customWidth="1"/>
  </cols>
  <sheetData>
    <row r="1" spans="1:14" x14ac:dyDescent="0.25">
      <c r="A1" s="247" t="s">
        <v>551</v>
      </c>
      <c r="C1" s="164" t="s">
        <v>30</v>
      </c>
      <c r="D1" s="12" t="s">
        <v>25</v>
      </c>
      <c r="E1" s="12" t="s">
        <v>26</v>
      </c>
      <c r="F1" s="12" t="s">
        <v>27</v>
      </c>
      <c r="G1" s="12" t="s">
        <v>28</v>
      </c>
      <c r="H1" s="12" t="s">
        <v>29</v>
      </c>
    </row>
    <row r="2" spans="1:14" x14ac:dyDescent="0.25">
      <c r="A2" s="247"/>
      <c r="C2" s="163" t="s">
        <v>540</v>
      </c>
      <c r="D2" s="162">
        <v>90</v>
      </c>
      <c r="E2" s="162">
        <v>80</v>
      </c>
      <c r="F2" s="162">
        <v>70</v>
      </c>
      <c r="G2" s="162">
        <v>60</v>
      </c>
      <c r="H2" s="162">
        <v>50</v>
      </c>
    </row>
    <row r="3" spans="1:14" x14ac:dyDescent="0.25">
      <c r="A3" s="247"/>
      <c r="C3" s="161" t="s">
        <v>539</v>
      </c>
      <c r="D3" s="154">
        <v>85</v>
      </c>
      <c r="E3" s="154">
        <v>75</v>
      </c>
      <c r="F3" s="154">
        <v>65</v>
      </c>
      <c r="G3" s="154">
        <v>55</v>
      </c>
      <c r="H3" s="154">
        <v>45</v>
      </c>
    </row>
    <row r="4" spans="1:14" x14ac:dyDescent="0.25">
      <c r="A4" s="247"/>
      <c r="C4" s="161" t="s">
        <v>538</v>
      </c>
      <c r="D4" s="154">
        <v>80</v>
      </c>
      <c r="E4" s="154">
        <v>70</v>
      </c>
      <c r="F4" s="154">
        <v>60</v>
      </c>
      <c r="G4" s="154">
        <v>50</v>
      </c>
      <c r="H4" s="154">
        <v>40</v>
      </c>
    </row>
    <row r="7" spans="1:14" x14ac:dyDescent="0.25">
      <c r="A7" s="155" t="s">
        <v>37</v>
      </c>
      <c r="B7" s="160" t="s">
        <v>39</v>
      </c>
      <c r="C7" s="160" t="s">
        <v>550</v>
      </c>
      <c r="D7" s="160" t="s">
        <v>40</v>
      </c>
      <c r="E7" s="160" t="s">
        <v>549</v>
      </c>
      <c r="F7" s="160" t="s">
        <v>548</v>
      </c>
      <c r="G7" s="160" t="s">
        <v>43</v>
      </c>
      <c r="H7" s="160" t="s">
        <v>547</v>
      </c>
      <c r="I7" s="160" t="s">
        <v>546</v>
      </c>
      <c r="J7" s="160" t="s">
        <v>545</v>
      </c>
      <c r="K7" s="160" t="s">
        <v>544</v>
      </c>
      <c r="L7" s="160" t="s">
        <v>543</v>
      </c>
      <c r="M7" s="160" t="s">
        <v>542</v>
      </c>
      <c r="N7" s="160" t="s">
        <v>541</v>
      </c>
    </row>
    <row r="8" spans="1:14" x14ac:dyDescent="0.25">
      <c r="A8" s="159" t="s">
        <v>30</v>
      </c>
      <c r="B8" s="158" t="s">
        <v>25</v>
      </c>
      <c r="C8" s="158" t="s">
        <v>26</v>
      </c>
      <c r="D8" s="158" t="s">
        <v>26</v>
      </c>
      <c r="E8" s="158" t="s">
        <v>27</v>
      </c>
      <c r="F8" s="158" t="s">
        <v>25</v>
      </c>
      <c r="G8" s="158" t="s">
        <v>28</v>
      </c>
      <c r="H8" s="158" t="s">
        <v>29</v>
      </c>
      <c r="I8" s="158" t="s">
        <v>25</v>
      </c>
      <c r="J8" s="158" t="s">
        <v>27</v>
      </c>
      <c r="K8" s="158" t="s">
        <v>27</v>
      </c>
      <c r="L8" s="158" t="s">
        <v>26</v>
      </c>
      <c r="M8" s="158" t="s">
        <v>29</v>
      </c>
      <c r="N8" s="158" t="s">
        <v>28</v>
      </c>
    </row>
    <row r="9" spans="1:14" x14ac:dyDescent="0.25">
      <c r="A9" s="157" t="s">
        <v>540</v>
      </c>
      <c r="B9" s="156">
        <f t="shared" ref="B9:N9" si="0">HLOOKUP(B8,$D$1:$H$4,2,0)</f>
        <v>90</v>
      </c>
      <c r="C9" s="156">
        <f t="shared" si="0"/>
        <v>80</v>
      </c>
      <c r="D9" s="156">
        <f t="shared" si="0"/>
        <v>80</v>
      </c>
      <c r="E9" s="156">
        <f t="shared" si="0"/>
        <v>70</v>
      </c>
      <c r="F9" s="156">
        <f t="shared" si="0"/>
        <v>90</v>
      </c>
      <c r="G9" s="156">
        <f t="shared" si="0"/>
        <v>60</v>
      </c>
      <c r="H9" s="156">
        <f t="shared" si="0"/>
        <v>50</v>
      </c>
      <c r="I9" s="156">
        <f t="shared" si="0"/>
        <v>90</v>
      </c>
      <c r="J9" s="156">
        <f t="shared" si="0"/>
        <v>70</v>
      </c>
      <c r="K9" s="156">
        <f t="shared" si="0"/>
        <v>70</v>
      </c>
      <c r="L9" s="156">
        <f t="shared" si="0"/>
        <v>80</v>
      </c>
      <c r="M9" s="156">
        <f t="shared" si="0"/>
        <v>50</v>
      </c>
      <c r="N9" s="156">
        <f t="shared" si="0"/>
        <v>60</v>
      </c>
    </row>
    <row r="10" spans="1:14" x14ac:dyDescent="0.25">
      <c r="A10" s="155" t="s">
        <v>539</v>
      </c>
      <c r="B10" s="154"/>
      <c r="C10" s="154"/>
      <c r="D10" s="154"/>
      <c r="E10" s="154"/>
      <c r="F10" s="154"/>
      <c r="G10" s="154"/>
      <c r="H10" s="154"/>
      <c r="I10" s="154"/>
      <c r="J10" s="154"/>
      <c r="K10" s="154"/>
      <c r="L10" s="154"/>
      <c r="M10" s="154"/>
      <c r="N10" s="154"/>
    </row>
    <row r="11" spans="1:14" x14ac:dyDescent="0.25">
      <c r="A11" s="155" t="s">
        <v>538</v>
      </c>
      <c r="B11" s="154"/>
      <c r="C11" s="154"/>
      <c r="D11" s="154"/>
      <c r="E11" s="154"/>
      <c r="F11" s="154"/>
      <c r="G11" s="154"/>
      <c r="H11" s="154"/>
      <c r="I11" s="154"/>
      <c r="J11" s="154"/>
      <c r="K11" s="154"/>
      <c r="L11" s="154"/>
      <c r="M11" s="154"/>
      <c r="N11" s="154"/>
    </row>
    <row r="14" spans="1:14" x14ac:dyDescent="0.25">
      <c r="A14" s="246" t="s">
        <v>2</v>
      </c>
      <c r="B14" s="246"/>
      <c r="C14" s="246"/>
    </row>
    <row r="15" spans="1:14" x14ac:dyDescent="0.25">
      <c r="A15" s="246"/>
      <c r="B15" s="246"/>
      <c r="C15" s="246"/>
      <c r="E15" s="11"/>
      <c r="F15" s="11"/>
      <c r="G15" s="11"/>
      <c r="H15" s="11"/>
      <c r="I15" s="11"/>
      <c r="J15" s="11"/>
      <c r="K15" s="11"/>
    </row>
    <row r="16" spans="1:14" x14ac:dyDescent="0.25">
      <c r="E16" s="250" t="s">
        <v>537</v>
      </c>
      <c r="F16" s="250"/>
      <c r="G16" s="250"/>
      <c r="H16" s="250"/>
      <c r="I16" s="250"/>
      <c r="J16" s="250"/>
      <c r="K16" s="250"/>
      <c r="L16" s="250"/>
    </row>
    <row r="17" spans="5:12" x14ac:dyDescent="0.25">
      <c r="E17" s="250"/>
      <c r="F17" s="250"/>
      <c r="G17" s="250"/>
      <c r="H17" s="250"/>
      <c r="I17" s="250"/>
      <c r="J17" s="250"/>
      <c r="K17" s="250"/>
      <c r="L17" s="250"/>
    </row>
    <row r="18" spans="5:12" x14ac:dyDescent="0.25">
      <c r="E18" s="250"/>
      <c r="F18" s="250"/>
      <c r="G18" s="250"/>
      <c r="H18" s="250"/>
      <c r="I18" s="250"/>
      <c r="J18" s="250"/>
      <c r="K18" s="250"/>
      <c r="L18" s="250"/>
    </row>
  </sheetData>
  <customSheetViews>
    <customSheetView guid="{145BDBF5-1F15-4A28-870E-0A9DFCC9AE60}">
      <selection activeCell="A14" sqref="A14:C15"/>
      <pageMargins left="0.70000000000000007" right="0.70000000000000007" top="0.75" bottom="0.75" header="0.30000000000000004" footer="0.30000000000000004"/>
    </customSheetView>
  </customSheetViews>
  <mergeCells count="3">
    <mergeCell ref="A14:C15"/>
    <mergeCell ref="A1:A4"/>
    <mergeCell ref="E16:L18"/>
  </mergeCells>
  <hyperlinks>
    <hyperlink ref="A14:C15" location="Main_Page!A1" display="Main Page"/>
  </hyperlinks>
  <pageMargins left="0.70000000000000007" right="0.70000000000000007" top="0.75" bottom="0.75" header="0.30000000000000004" footer="0.3000000000000000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62"/>
  </sheetPr>
  <dimension ref="A1:M802"/>
  <sheetViews>
    <sheetView workbookViewId="0">
      <selection sqref="A1:E30"/>
    </sheetView>
  </sheetViews>
  <sheetFormatPr defaultRowHeight="12.75" x14ac:dyDescent="0.2"/>
  <cols>
    <col min="1" max="1" width="7.42578125" style="18" bestFit="1" customWidth="1"/>
    <col min="2" max="2" width="10.85546875" style="18" bestFit="1" customWidth="1"/>
    <col min="3" max="3" width="9.85546875" style="18" bestFit="1" customWidth="1"/>
    <col min="4" max="4" width="7.42578125" style="18" bestFit="1" customWidth="1"/>
    <col min="5" max="5" width="13.42578125" style="18" bestFit="1" customWidth="1"/>
    <col min="6" max="6" width="1.42578125" style="18" customWidth="1"/>
    <col min="7" max="256" width="9.140625" style="18"/>
    <col min="257" max="257" width="7.42578125" style="18" bestFit="1" customWidth="1"/>
    <col min="258" max="258" width="10.85546875" style="18" bestFit="1" customWidth="1"/>
    <col min="259" max="259" width="9.85546875" style="18" bestFit="1" customWidth="1"/>
    <col min="260" max="260" width="7.42578125" style="18" bestFit="1" customWidth="1"/>
    <col min="261" max="261" width="12.42578125" style="18" bestFit="1" customWidth="1"/>
    <col min="262" max="262" width="1.42578125" style="18" customWidth="1"/>
    <col min="263" max="512" width="9.140625" style="18"/>
    <col min="513" max="513" width="7.42578125" style="18" bestFit="1" customWidth="1"/>
    <col min="514" max="514" width="10.85546875" style="18" bestFit="1" customWidth="1"/>
    <col min="515" max="515" width="9.85546875" style="18" bestFit="1" customWidth="1"/>
    <col min="516" max="516" width="7.42578125" style="18" bestFit="1" customWidth="1"/>
    <col min="517" max="517" width="12.42578125" style="18" bestFit="1" customWidth="1"/>
    <col min="518" max="518" width="1.42578125" style="18" customWidth="1"/>
    <col min="519" max="768" width="9.140625" style="18"/>
    <col min="769" max="769" width="7.42578125" style="18" bestFit="1" customWidth="1"/>
    <col min="770" max="770" width="10.85546875" style="18" bestFit="1" customWidth="1"/>
    <col min="771" max="771" width="9.85546875" style="18" bestFit="1" customWidth="1"/>
    <col min="772" max="772" width="7.42578125" style="18" bestFit="1" customWidth="1"/>
    <col min="773" max="773" width="12.42578125" style="18" bestFit="1" customWidth="1"/>
    <col min="774" max="774" width="1.42578125" style="18" customWidth="1"/>
    <col min="775" max="1024" width="9.140625" style="18"/>
    <col min="1025" max="1025" width="7.42578125" style="18" bestFit="1" customWidth="1"/>
    <col min="1026" max="1026" width="10.85546875" style="18" bestFit="1" customWidth="1"/>
    <col min="1027" max="1027" width="9.85546875" style="18" bestFit="1" customWidth="1"/>
    <col min="1028" max="1028" width="7.42578125" style="18" bestFit="1" customWidth="1"/>
    <col min="1029" max="1029" width="12.42578125" style="18" bestFit="1" customWidth="1"/>
    <col min="1030" max="1030" width="1.42578125" style="18" customWidth="1"/>
    <col min="1031" max="1280" width="9.140625" style="18"/>
    <col min="1281" max="1281" width="7.42578125" style="18" bestFit="1" customWidth="1"/>
    <col min="1282" max="1282" width="10.85546875" style="18" bestFit="1" customWidth="1"/>
    <col min="1283" max="1283" width="9.85546875" style="18" bestFit="1" customWidth="1"/>
    <col min="1284" max="1284" width="7.42578125" style="18" bestFit="1" customWidth="1"/>
    <col min="1285" max="1285" width="12.42578125" style="18" bestFit="1" customWidth="1"/>
    <col min="1286" max="1286" width="1.42578125" style="18" customWidth="1"/>
    <col min="1287" max="1536" width="9.140625" style="18"/>
    <col min="1537" max="1537" width="7.42578125" style="18" bestFit="1" customWidth="1"/>
    <col min="1538" max="1538" width="10.85546875" style="18" bestFit="1" customWidth="1"/>
    <col min="1539" max="1539" width="9.85546875" style="18" bestFit="1" customWidth="1"/>
    <col min="1540" max="1540" width="7.42578125" style="18" bestFit="1" customWidth="1"/>
    <col min="1541" max="1541" width="12.42578125" style="18" bestFit="1" customWidth="1"/>
    <col min="1542" max="1542" width="1.42578125" style="18" customWidth="1"/>
    <col min="1543" max="1792" width="9.140625" style="18"/>
    <col min="1793" max="1793" width="7.42578125" style="18" bestFit="1" customWidth="1"/>
    <col min="1794" max="1794" width="10.85546875" style="18" bestFit="1" customWidth="1"/>
    <col min="1795" max="1795" width="9.85546875" style="18" bestFit="1" customWidth="1"/>
    <col min="1796" max="1796" width="7.42578125" style="18" bestFit="1" customWidth="1"/>
    <col min="1797" max="1797" width="12.42578125" style="18" bestFit="1" customWidth="1"/>
    <col min="1798" max="1798" width="1.42578125" style="18" customWidth="1"/>
    <col min="1799" max="2048" width="9.140625" style="18"/>
    <col min="2049" max="2049" width="7.42578125" style="18" bestFit="1" customWidth="1"/>
    <col min="2050" max="2050" width="10.85546875" style="18" bestFit="1" customWidth="1"/>
    <col min="2051" max="2051" width="9.85546875" style="18" bestFit="1" customWidth="1"/>
    <col min="2052" max="2052" width="7.42578125" style="18" bestFit="1" customWidth="1"/>
    <col min="2053" max="2053" width="12.42578125" style="18" bestFit="1" customWidth="1"/>
    <col min="2054" max="2054" width="1.42578125" style="18" customWidth="1"/>
    <col min="2055" max="2304" width="9.140625" style="18"/>
    <col min="2305" max="2305" width="7.42578125" style="18" bestFit="1" customWidth="1"/>
    <col min="2306" max="2306" width="10.85546875" style="18" bestFit="1" customWidth="1"/>
    <col min="2307" max="2307" width="9.85546875" style="18" bestFit="1" customWidth="1"/>
    <col min="2308" max="2308" width="7.42578125" style="18" bestFit="1" customWidth="1"/>
    <col min="2309" max="2309" width="12.42578125" style="18" bestFit="1" customWidth="1"/>
    <col min="2310" max="2310" width="1.42578125" style="18" customWidth="1"/>
    <col min="2311" max="2560" width="9.140625" style="18"/>
    <col min="2561" max="2561" width="7.42578125" style="18" bestFit="1" customWidth="1"/>
    <col min="2562" max="2562" width="10.85546875" style="18" bestFit="1" customWidth="1"/>
    <col min="2563" max="2563" width="9.85546875" style="18" bestFit="1" customWidth="1"/>
    <col min="2564" max="2564" width="7.42578125" style="18" bestFit="1" customWidth="1"/>
    <col min="2565" max="2565" width="12.42578125" style="18" bestFit="1" customWidth="1"/>
    <col min="2566" max="2566" width="1.42578125" style="18" customWidth="1"/>
    <col min="2567" max="2816" width="9.140625" style="18"/>
    <col min="2817" max="2817" width="7.42578125" style="18" bestFit="1" customWidth="1"/>
    <col min="2818" max="2818" width="10.85546875" style="18" bestFit="1" customWidth="1"/>
    <col min="2819" max="2819" width="9.85546875" style="18" bestFit="1" customWidth="1"/>
    <col min="2820" max="2820" width="7.42578125" style="18" bestFit="1" customWidth="1"/>
    <col min="2821" max="2821" width="12.42578125" style="18" bestFit="1" customWidth="1"/>
    <col min="2822" max="2822" width="1.42578125" style="18" customWidth="1"/>
    <col min="2823" max="3072" width="9.140625" style="18"/>
    <col min="3073" max="3073" width="7.42578125" style="18" bestFit="1" customWidth="1"/>
    <col min="3074" max="3074" width="10.85546875" style="18" bestFit="1" customWidth="1"/>
    <col min="3075" max="3075" width="9.85546875" style="18" bestFit="1" customWidth="1"/>
    <col min="3076" max="3076" width="7.42578125" style="18" bestFit="1" customWidth="1"/>
    <col min="3077" max="3077" width="12.42578125" style="18" bestFit="1" customWidth="1"/>
    <col min="3078" max="3078" width="1.42578125" style="18" customWidth="1"/>
    <col min="3079" max="3328" width="9.140625" style="18"/>
    <col min="3329" max="3329" width="7.42578125" style="18" bestFit="1" customWidth="1"/>
    <col min="3330" max="3330" width="10.85546875" style="18" bestFit="1" customWidth="1"/>
    <col min="3331" max="3331" width="9.85546875" style="18" bestFit="1" customWidth="1"/>
    <col min="3332" max="3332" width="7.42578125" style="18" bestFit="1" customWidth="1"/>
    <col min="3333" max="3333" width="12.42578125" style="18" bestFit="1" customWidth="1"/>
    <col min="3334" max="3334" width="1.42578125" style="18" customWidth="1"/>
    <col min="3335" max="3584" width="9.140625" style="18"/>
    <col min="3585" max="3585" width="7.42578125" style="18" bestFit="1" customWidth="1"/>
    <col min="3586" max="3586" width="10.85546875" style="18" bestFit="1" customWidth="1"/>
    <col min="3587" max="3587" width="9.85546875" style="18" bestFit="1" customWidth="1"/>
    <col min="3588" max="3588" width="7.42578125" style="18" bestFit="1" customWidth="1"/>
    <col min="3589" max="3589" width="12.42578125" style="18" bestFit="1" customWidth="1"/>
    <col min="3590" max="3590" width="1.42578125" style="18" customWidth="1"/>
    <col min="3591" max="3840" width="9.140625" style="18"/>
    <col min="3841" max="3841" width="7.42578125" style="18" bestFit="1" customWidth="1"/>
    <col min="3842" max="3842" width="10.85546875" style="18" bestFit="1" customWidth="1"/>
    <col min="3843" max="3843" width="9.85546875" style="18" bestFit="1" customWidth="1"/>
    <col min="3844" max="3844" width="7.42578125" style="18" bestFit="1" customWidth="1"/>
    <col min="3845" max="3845" width="12.42578125" style="18" bestFit="1" customWidth="1"/>
    <col min="3846" max="3846" width="1.42578125" style="18" customWidth="1"/>
    <col min="3847" max="4096" width="9.140625" style="18"/>
    <col min="4097" max="4097" width="7.42578125" style="18" bestFit="1" customWidth="1"/>
    <col min="4098" max="4098" width="10.85546875" style="18" bestFit="1" customWidth="1"/>
    <col min="4099" max="4099" width="9.85546875" style="18" bestFit="1" customWidth="1"/>
    <col min="4100" max="4100" width="7.42578125" style="18" bestFit="1" customWidth="1"/>
    <col min="4101" max="4101" width="12.42578125" style="18" bestFit="1" customWidth="1"/>
    <col min="4102" max="4102" width="1.42578125" style="18" customWidth="1"/>
    <col min="4103" max="4352" width="9.140625" style="18"/>
    <col min="4353" max="4353" width="7.42578125" style="18" bestFit="1" customWidth="1"/>
    <col min="4354" max="4354" width="10.85546875" style="18" bestFit="1" customWidth="1"/>
    <col min="4355" max="4355" width="9.85546875" style="18" bestFit="1" customWidth="1"/>
    <col min="4356" max="4356" width="7.42578125" style="18" bestFit="1" customWidth="1"/>
    <col min="4357" max="4357" width="12.42578125" style="18" bestFit="1" customWidth="1"/>
    <col min="4358" max="4358" width="1.42578125" style="18" customWidth="1"/>
    <col min="4359" max="4608" width="9.140625" style="18"/>
    <col min="4609" max="4609" width="7.42578125" style="18" bestFit="1" customWidth="1"/>
    <col min="4610" max="4610" width="10.85546875" style="18" bestFit="1" customWidth="1"/>
    <col min="4611" max="4611" width="9.85546875" style="18" bestFit="1" customWidth="1"/>
    <col min="4612" max="4612" width="7.42578125" style="18" bestFit="1" customWidth="1"/>
    <col min="4613" max="4613" width="12.42578125" style="18" bestFit="1" customWidth="1"/>
    <col min="4614" max="4614" width="1.42578125" style="18" customWidth="1"/>
    <col min="4615" max="4864" width="9.140625" style="18"/>
    <col min="4865" max="4865" width="7.42578125" style="18" bestFit="1" customWidth="1"/>
    <col min="4866" max="4866" width="10.85546875" style="18" bestFit="1" customWidth="1"/>
    <col min="4867" max="4867" width="9.85546875" style="18" bestFit="1" customWidth="1"/>
    <col min="4868" max="4868" width="7.42578125" style="18" bestFit="1" customWidth="1"/>
    <col min="4869" max="4869" width="12.42578125" style="18" bestFit="1" customWidth="1"/>
    <col min="4870" max="4870" width="1.42578125" style="18" customWidth="1"/>
    <col min="4871" max="5120" width="9.140625" style="18"/>
    <col min="5121" max="5121" width="7.42578125" style="18" bestFit="1" customWidth="1"/>
    <col min="5122" max="5122" width="10.85546875" style="18" bestFit="1" customWidth="1"/>
    <col min="5123" max="5123" width="9.85546875" style="18" bestFit="1" customWidth="1"/>
    <col min="5124" max="5124" width="7.42578125" style="18" bestFit="1" customWidth="1"/>
    <col min="5125" max="5125" width="12.42578125" style="18" bestFit="1" customWidth="1"/>
    <col min="5126" max="5126" width="1.42578125" style="18" customWidth="1"/>
    <col min="5127" max="5376" width="9.140625" style="18"/>
    <col min="5377" max="5377" width="7.42578125" style="18" bestFit="1" customWidth="1"/>
    <col min="5378" max="5378" width="10.85546875" style="18" bestFit="1" customWidth="1"/>
    <col min="5379" max="5379" width="9.85546875" style="18" bestFit="1" customWidth="1"/>
    <col min="5380" max="5380" width="7.42578125" style="18" bestFit="1" customWidth="1"/>
    <col min="5381" max="5381" width="12.42578125" style="18" bestFit="1" customWidth="1"/>
    <col min="5382" max="5382" width="1.42578125" style="18" customWidth="1"/>
    <col min="5383" max="5632" width="9.140625" style="18"/>
    <col min="5633" max="5633" width="7.42578125" style="18" bestFit="1" customWidth="1"/>
    <col min="5634" max="5634" width="10.85546875" style="18" bestFit="1" customWidth="1"/>
    <col min="5635" max="5635" width="9.85546875" style="18" bestFit="1" customWidth="1"/>
    <col min="5636" max="5636" width="7.42578125" style="18" bestFit="1" customWidth="1"/>
    <col min="5637" max="5637" width="12.42578125" style="18" bestFit="1" customWidth="1"/>
    <col min="5638" max="5638" width="1.42578125" style="18" customWidth="1"/>
    <col min="5639" max="5888" width="9.140625" style="18"/>
    <col min="5889" max="5889" width="7.42578125" style="18" bestFit="1" customWidth="1"/>
    <col min="5890" max="5890" width="10.85546875" style="18" bestFit="1" customWidth="1"/>
    <col min="5891" max="5891" width="9.85546875" style="18" bestFit="1" customWidth="1"/>
    <col min="5892" max="5892" width="7.42578125" style="18" bestFit="1" customWidth="1"/>
    <col min="5893" max="5893" width="12.42578125" style="18" bestFit="1" customWidth="1"/>
    <col min="5894" max="5894" width="1.42578125" style="18" customWidth="1"/>
    <col min="5895" max="6144" width="9.140625" style="18"/>
    <col min="6145" max="6145" width="7.42578125" style="18" bestFit="1" customWidth="1"/>
    <col min="6146" max="6146" width="10.85546875" style="18" bestFit="1" customWidth="1"/>
    <col min="6147" max="6147" width="9.85546875" style="18" bestFit="1" customWidth="1"/>
    <col min="6148" max="6148" width="7.42578125" style="18" bestFit="1" customWidth="1"/>
    <col min="6149" max="6149" width="12.42578125" style="18" bestFit="1" customWidth="1"/>
    <col min="6150" max="6150" width="1.42578125" style="18" customWidth="1"/>
    <col min="6151" max="6400" width="9.140625" style="18"/>
    <col min="6401" max="6401" width="7.42578125" style="18" bestFit="1" customWidth="1"/>
    <col min="6402" max="6402" width="10.85546875" style="18" bestFit="1" customWidth="1"/>
    <col min="6403" max="6403" width="9.85546875" style="18" bestFit="1" customWidth="1"/>
    <col min="6404" max="6404" width="7.42578125" style="18" bestFit="1" customWidth="1"/>
    <col min="6405" max="6405" width="12.42578125" style="18" bestFit="1" customWidth="1"/>
    <col min="6406" max="6406" width="1.42578125" style="18" customWidth="1"/>
    <col min="6407" max="6656" width="9.140625" style="18"/>
    <col min="6657" max="6657" width="7.42578125" style="18" bestFit="1" customWidth="1"/>
    <col min="6658" max="6658" width="10.85546875" style="18" bestFit="1" customWidth="1"/>
    <col min="6659" max="6659" width="9.85546875" style="18" bestFit="1" customWidth="1"/>
    <col min="6660" max="6660" width="7.42578125" style="18" bestFit="1" customWidth="1"/>
    <col min="6661" max="6661" width="12.42578125" style="18" bestFit="1" customWidth="1"/>
    <col min="6662" max="6662" width="1.42578125" style="18" customWidth="1"/>
    <col min="6663" max="6912" width="9.140625" style="18"/>
    <col min="6913" max="6913" width="7.42578125" style="18" bestFit="1" customWidth="1"/>
    <col min="6914" max="6914" width="10.85546875" style="18" bestFit="1" customWidth="1"/>
    <col min="6915" max="6915" width="9.85546875" style="18" bestFit="1" customWidth="1"/>
    <col min="6916" max="6916" width="7.42578125" style="18" bestFit="1" customWidth="1"/>
    <col min="6917" max="6917" width="12.42578125" style="18" bestFit="1" customWidth="1"/>
    <col min="6918" max="6918" width="1.42578125" style="18" customWidth="1"/>
    <col min="6919" max="7168" width="9.140625" style="18"/>
    <col min="7169" max="7169" width="7.42578125" style="18" bestFit="1" customWidth="1"/>
    <col min="7170" max="7170" width="10.85546875" style="18" bestFit="1" customWidth="1"/>
    <col min="7171" max="7171" width="9.85546875" style="18" bestFit="1" customWidth="1"/>
    <col min="7172" max="7172" width="7.42578125" style="18" bestFit="1" customWidth="1"/>
    <col min="7173" max="7173" width="12.42578125" style="18" bestFit="1" customWidth="1"/>
    <col min="7174" max="7174" width="1.42578125" style="18" customWidth="1"/>
    <col min="7175" max="7424" width="9.140625" style="18"/>
    <col min="7425" max="7425" width="7.42578125" style="18" bestFit="1" customWidth="1"/>
    <col min="7426" max="7426" width="10.85546875" style="18" bestFit="1" customWidth="1"/>
    <col min="7427" max="7427" width="9.85546875" style="18" bestFit="1" customWidth="1"/>
    <col min="7428" max="7428" width="7.42578125" style="18" bestFit="1" customWidth="1"/>
    <col min="7429" max="7429" width="12.42578125" style="18" bestFit="1" customWidth="1"/>
    <col min="7430" max="7430" width="1.42578125" style="18" customWidth="1"/>
    <col min="7431" max="7680" width="9.140625" style="18"/>
    <col min="7681" max="7681" width="7.42578125" style="18" bestFit="1" customWidth="1"/>
    <col min="7682" max="7682" width="10.85546875" style="18" bestFit="1" customWidth="1"/>
    <col min="7683" max="7683" width="9.85546875" style="18" bestFit="1" customWidth="1"/>
    <col min="7684" max="7684" width="7.42578125" style="18" bestFit="1" customWidth="1"/>
    <col min="7685" max="7685" width="12.42578125" style="18" bestFit="1" customWidth="1"/>
    <col min="7686" max="7686" width="1.42578125" style="18" customWidth="1"/>
    <col min="7687" max="7936" width="9.140625" style="18"/>
    <col min="7937" max="7937" width="7.42578125" style="18" bestFit="1" customWidth="1"/>
    <col min="7938" max="7938" width="10.85546875" style="18" bestFit="1" customWidth="1"/>
    <col min="7939" max="7939" width="9.85546875" style="18" bestFit="1" customWidth="1"/>
    <col min="7940" max="7940" width="7.42578125" style="18" bestFit="1" customWidth="1"/>
    <col min="7941" max="7941" width="12.42578125" style="18" bestFit="1" customWidth="1"/>
    <col min="7942" max="7942" width="1.42578125" style="18" customWidth="1"/>
    <col min="7943" max="8192" width="9.140625" style="18"/>
    <col min="8193" max="8193" width="7.42578125" style="18" bestFit="1" customWidth="1"/>
    <col min="8194" max="8194" width="10.85546875" style="18" bestFit="1" customWidth="1"/>
    <col min="8195" max="8195" width="9.85546875" style="18" bestFit="1" customWidth="1"/>
    <col min="8196" max="8196" width="7.42578125" style="18" bestFit="1" customWidth="1"/>
    <col min="8197" max="8197" width="12.42578125" style="18" bestFit="1" customWidth="1"/>
    <col min="8198" max="8198" width="1.42578125" style="18" customWidth="1"/>
    <col min="8199" max="8448" width="9.140625" style="18"/>
    <col min="8449" max="8449" width="7.42578125" style="18" bestFit="1" customWidth="1"/>
    <col min="8450" max="8450" width="10.85546875" style="18" bestFit="1" customWidth="1"/>
    <col min="8451" max="8451" width="9.85546875" style="18" bestFit="1" customWidth="1"/>
    <col min="8452" max="8452" width="7.42578125" style="18" bestFit="1" customWidth="1"/>
    <col min="8453" max="8453" width="12.42578125" style="18" bestFit="1" customWidth="1"/>
    <col min="8454" max="8454" width="1.42578125" style="18" customWidth="1"/>
    <col min="8455" max="8704" width="9.140625" style="18"/>
    <col min="8705" max="8705" width="7.42578125" style="18" bestFit="1" customWidth="1"/>
    <col min="8706" max="8706" width="10.85546875" style="18" bestFit="1" customWidth="1"/>
    <col min="8707" max="8707" width="9.85546875" style="18" bestFit="1" customWidth="1"/>
    <col min="8708" max="8708" width="7.42578125" style="18" bestFit="1" customWidth="1"/>
    <col min="8709" max="8709" width="12.42578125" style="18" bestFit="1" customWidth="1"/>
    <col min="8710" max="8710" width="1.42578125" style="18" customWidth="1"/>
    <col min="8711" max="8960" width="9.140625" style="18"/>
    <col min="8961" max="8961" width="7.42578125" style="18" bestFit="1" customWidth="1"/>
    <col min="8962" max="8962" width="10.85546875" style="18" bestFit="1" customWidth="1"/>
    <col min="8963" max="8963" width="9.85546875" style="18" bestFit="1" customWidth="1"/>
    <col min="8964" max="8964" width="7.42578125" style="18" bestFit="1" customWidth="1"/>
    <col min="8965" max="8965" width="12.42578125" style="18" bestFit="1" customWidth="1"/>
    <col min="8966" max="8966" width="1.42578125" style="18" customWidth="1"/>
    <col min="8967" max="9216" width="9.140625" style="18"/>
    <col min="9217" max="9217" width="7.42578125" style="18" bestFit="1" customWidth="1"/>
    <col min="9218" max="9218" width="10.85546875" style="18" bestFit="1" customWidth="1"/>
    <col min="9219" max="9219" width="9.85546875" style="18" bestFit="1" customWidth="1"/>
    <col min="9220" max="9220" width="7.42578125" style="18" bestFit="1" customWidth="1"/>
    <col min="9221" max="9221" width="12.42578125" style="18" bestFit="1" customWidth="1"/>
    <col min="9222" max="9222" width="1.42578125" style="18" customWidth="1"/>
    <col min="9223" max="9472" width="9.140625" style="18"/>
    <col min="9473" max="9473" width="7.42578125" style="18" bestFit="1" customWidth="1"/>
    <col min="9474" max="9474" width="10.85546875" style="18" bestFit="1" customWidth="1"/>
    <col min="9475" max="9475" width="9.85546875" style="18" bestFit="1" customWidth="1"/>
    <col min="9476" max="9476" width="7.42578125" style="18" bestFit="1" customWidth="1"/>
    <col min="9477" max="9477" width="12.42578125" style="18" bestFit="1" customWidth="1"/>
    <col min="9478" max="9478" width="1.42578125" style="18" customWidth="1"/>
    <col min="9479" max="9728" width="9.140625" style="18"/>
    <col min="9729" max="9729" width="7.42578125" style="18" bestFit="1" customWidth="1"/>
    <col min="9730" max="9730" width="10.85546875" style="18" bestFit="1" customWidth="1"/>
    <col min="9731" max="9731" width="9.85546875" style="18" bestFit="1" customWidth="1"/>
    <col min="9732" max="9732" width="7.42578125" style="18" bestFit="1" customWidth="1"/>
    <col min="9733" max="9733" width="12.42578125" style="18" bestFit="1" customWidth="1"/>
    <col min="9734" max="9734" width="1.42578125" style="18" customWidth="1"/>
    <col min="9735" max="9984" width="9.140625" style="18"/>
    <col min="9985" max="9985" width="7.42578125" style="18" bestFit="1" customWidth="1"/>
    <col min="9986" max="9986" width="10.85546875" style="18" bestFit="1" customWidth="1"/>
    <col min="9987" max="9987" width="9.85546875" style="18" bestFit="1" customWidth="1"/>
    <col min="9988" max="9988" width="7.42578125" style="18" bestFit="1" customWidth="1"/>
    <col min="9989" max="9989" width="12.42578125" style="18" bestFit="1" customWidth="1"/>
    <col min="9990" max="9990" width="1.42578125" style="18" customWidth="1"/>
    <col min="9991" max="10240" width="9.140625" style="18"/>
    <col min="10241" max="10241" width="7.42578125" style="18" bestFit="1" customWidth="1"/>
    <col min="10242" max="10242" width="10.85546875" style="18" bestFit="1" customWidth="1"/>
    <col min="10243" max="10243" width="9.85546875" style="18" bestFit="1" customWidth="1"/>
    <col min="10244" max="10244" width="7.42578125" style="18" bestFit="1" customWidth="1"/>
    <col min="10245" max="10245" width="12.42578125" style="18" bestFit="1" customWidth="1"/>
    <col min="10246" max="10246" width="1.42578125" style="18" customWidth="1"/>
    <col min="10247" max="10496" width="9.140625" style="18"/>
    <col min="10497" max="10497" width="7.42578125" style="18" bestFit="1" customWidth="1"/>
    <col min="10498" max="10498" width="10.85546875" style="18" bestFit="1" customWidth="1"/>
    <col min="10499" max="10499" width="9.85546875" style="18" bestFit="1" customWidth="1"/>
    <col min="10500" max="10500" width="7.42578125" style="18" bestFit="1" customWidth="1"/>
    <col min="10501" max="10501" width="12.42578125" style="18" bestFit="1" customWidth="1"/>
    <col min="10502" max="10502" width="1.42578125" style="18" customWidth="1"/>
    <col min="10503" max="10752" width="9.140625" style="18"/>
    <col min="10753" max="10753" width="7.42578125" style="18" bestFit="1" customWidth="1"/>
    <col min="10754" max="10754" width="10.85546875" style="18" bestFit="1" customWidth="1"/>
    <col min="10755" max="10755" width="9.85546875" style="18" bestFit="1" customWidth="1"/>
    <col min="10756" max="10756" width="7.42578125" style="18" bestFit="1" customWidth="1"/>
    <col min="10757" max="10757" width="12.42578125" style="18" bestFit="1" customWidth="1"/>
    <col min="10758" max="10758" width="1.42578125" style="18" customWidth="1"/>
    <col min="10759" max="11008" width="9.140625" style="18"/>
    <col min="11009" max="11009" width="7.42578125" style="18" bestFit="1" customWidth="1"/>
    <col min="11010" max="11010" width="10.85546875" style="18" bestFit="1" customWidth="1"/>
    <col min="11011" max="11011" width="9.85546875" style="18" bestFit="1" customWidth="1"/>
    <col min="11012" max="11012" width="7.42578125" style="18" bestFit="1" customWidth="1"/>
    <col min="11013" max="11013" width="12.42578125" style="18" bestFit="1" customWidth="1"/>
    <col min="11014" max="11014" width="1.42578125" style="18" customWidth="1"/>
    <col min="11015" max="11264" width="9.140625" style="18"/>
    <col min="11265" max="11265" width="7.42578125" style="18" bestFit="1" customWidth="1"/>
    <col min="11266" max="11266" width="10.85546875" style="18" bestFit="1" customWidth="1"/>
    <col min="11267" max="11267" width="9.85546875" style="18" bestFit="1" customWidth="1"/>
    <col min="11268" max="11268" width="7.42578125" style="18" bestFit="1" customWidth="1"/>
    <col min="11269" max="11269" width="12.42578125" style="18" bestFit="1" customWidth="1"/>
    <col min="11270" max="11270" width="1.42578125" style="18" customWidth="1"/>
    <col min="11271" max="11520" width="9.140625" style="18"/>
    <col min="11521" max="11521" width="7.42578125" style="18" bestFit="1" customWidth="1"/>
    <col min="11522" max="11522" width="10.85546875" style="18" bestFit="1" customWidth="1"/>
    <col min="11523" max="11523" width="9.85546875" style="18" bestFit="1" customWidth="1"/>
    <col min="11524" max="11524" width="7.42578125" style="18" bestFit="1" customWidth="1"/>
    <col min="11525" max="11525" width="12.42578125" style="18" bestFit="1" customWidth="1"/>
    <col min="11526" max="11526" width="1.42578125" style="18" customWidth="1"/>
    <col min="11527" max="11776" width="9.140625" style="18"/>
    <col min="11777" max="11777" width="7.42578125" style="18" bestFit="1" customWidth="1"/>
    <col min="11778" max="11778" width="10.85546875" style="18" bestFit="1" customWidth="1"/>
    <col min="11779" max="11779" width="9.85546875" style="18" bestFit="1" customWidth="1"/>
    <col min="11780" max="11780" width="7.42578125" style="18" bestFit="1" customWidth="1"/>
    <col min="11781" max="11781" width="12.42578125" style="18" bestFit="1" customWidth="1"/>
    <col min="11782" max="11782" width="1.42578125" style="18" customWidth="1"/>
    <col min="11783" max="12032" width="9.140625" style="18"/>
    <col min="12033" max="12033" width="7.42578125" style="18" bestFit="1" customWidth="1"/>
    <col min="12034" max="12034" width="10.85546875" style="18" bestFit="1" customWidth="1"/>
    <col min="12035" max="12035" width="9.85546875" style="18" bestFit="1" customWidth="1"/>
    <col min="12036" max="12036" width="7.42578125" style="18" bestFit="1" customWidth="1"/>
    <col min="12037" max="12037" width="12.42578125" style="18" bestFit="1" customWidth="1"/>
    <col min="12038" max="12038" width="1.42578125" style="18" customWidth="1"/>
    <col min="12039" max="12288" width="9.140625" style="18"/>
    <col min="12289" max="12289" width="7.42578125" style="18" bestFit="1" customWidth="1"/>
    <col min="12290" max="12290" width="10.85546875" style="18" bestFit="1" customWidth="1"/>
    <col min="12291" max="12291" width="9.85546875" style="18" bestFit="1" customWidth="1"/>
    <col min="12292" max="12292" width="7.42578125" style="18" bestFit="1" customWidth="1"/>
    <col min="12293" max="12293" width="12.42578125" style="18" bestFit="1" customWidth="1"/>
    <col min="12294" max="12294" width="1.42578125" style="18" customWidth="1"/>
    <col min="12295" max="12544" width="9.140625" style="18"/>
    <col min="12545" max="12545" width="7.42578125" style="18" bestFit="1" customWidth="1"/>
    <col min="12546" max="12546" width="10.85546875" style="18" bestFit="1" customWidth="1"/>
    <col min="12547" max="12547" width="9.85546875" style="18" bestFit="1" customWidth="1"/>
    <col min="12548" max="12548" width="7.42578125" style="18" bestFit="1" customWidth="1"/>
    <col min="12549" max="12549" width="12.42578125" style="18" bestFit="1" customWidth="1"/>
    <col min="12550" max="12550" width="1.42578125" style="18" customWidth="1"/>
    <col min="12551" max="12800" width="9.140625" style="18"/>
    <col min="12801" max="12801" width="7.42578125" style="18" bestFit="1" customWidth="1"/>
    <col min="12802" max="12802" width="10.85546875" style="18" bestFit="1" customWidth="1"/>
    <col min="12803" max="12803" width="9.85546875" style="18" bestFit="1" customWidth="1"/>
    <col min="12804" max="12804" width="7.42578125" style="18" bestFit="1" customWidth="1"/>
    <col min="12805" max="12805" width="12.42578125" style="18" bestFit="1" customWidth="1"/>
    <col min="12806" max="12806" width="1.42578125" style="18" customWidth="1"/>
    <col min="12807" max="13056" width="9.140625" style="18"/>
    <col min="13057" max="13057" width="7.42578125" style="18" bestFit="1" customWidth="1"/>
    <col min="13058" max="13058" width="10.85546875" style="18" bestFit="1" customWidth="1"/>
    <col min="13059" max="13059" width="9.85546875" style="18" bestFit="1" customWidth="1"/>
    <col min="13060" max="13060" width="7.42578125" style="18" bestFit="1" customWidth="1"/>
    <col min="13061" max="13061" width="12.42578125" style="18" bestFit="1" customWidth="1"/>
    <col min="13062" max="13062" width="1.42578125" style="18" customWidth="1"/>
    <col min="13063" max="13312" width="9.140625" style="18"/>
    <col min="13313" max="13313" width="7.42578125" style="18" bestFit="1" customWidth="1"/>
    <col min="13314" max="13314" width="10.85546875" style="18" bestFit="1" customWidth="1"/>
    <col min="13315" max="13315" width="9.85546875" style="18" bestFit="1" customWidth="1"/>
    <col min="13316" max="13316" width="7.42578125" style="18" bestFit="1" customWidth="1"/>
    <col min="13317" max="13317" width="12.42578125" style="18" bestFit="1" customWidth="1"/>
    <col min="13318" max="13318" width="1.42578125" style="18" customWidth="1"/>
    <col min="13319" max="13568" width="9.140625" style="18"/>
    <col min="13569" max="13569" width="7.42578125" style="18" bestFit="1" customWidth="1"/>
    <col min="13570" max="13570" width="10.85546875" style="18" bestFit="1" customWidth="1"/>
    <col min="13571" max="13571" width="9.85546875" style="18" bestFit="1" customWidth="1"/>
    <col min="13572" max="13572" width="7.42578125" style="18" bestFit="1" customWidth="1"/>
    <col min="13573" max="13573" width="12.42578125" style="18" bestFit="1" customWidth="1"/>
    <col min="13574" max="13574" width="1.42578125" style="18" customWidth="1"/>
    <col min="13575" max="13824" width="9.140625" style="18"/>
    <col min="13825" max="13825" width="7.42578125" style="18" bestFit="1" customWidth="1"/>
    <col min="13826" max="13826" width="10.85546875" style="18" bestFit="1" customWidth="1"/>
    <col min="13827" max="13827" width="9.85546875" style="18" bestFit="1" customWidth="1"/>
    <col min="13828" max="13828" width="7.42578125" style="18" bestFit="1" customWidth="1"/>
    <col min="13829" max="13829" width="12.42578125" style="18" bestFit="1" customWidth="1"/>
    <col min="13830" max="13830" width="1.42578125" style="18" customWidth="1"/>
    <col min="13831" max="14080" width="9.140625" style="18"/>
    <col min="14081" max="14081" width="7.42578125" style="18" bestFit="1" customWidth="1"/>
    <col min="14082" max="14082" width="10.85546875" style="18" bestFit="1" customWidth="1"/>
    <col min="14083" max="14083" width="9.85546875" style="18" bestFit="1" customWidth="1"/>
    <col min="14084" max="14084" width="7.42578125" style="18" bestFit="1" customWidth="1"/>
    <col min="14085" max="14085" width="12.42578125" style="18" bestFit="1" customWidth="1"/>
    <col min="14086" max="14086" width="1.42578125" style="18" customWidth="1"/>
    <col min="14087" max="14336" width="9.140625" style="18"/>
    <col min="14337" max="14337" width="7.42578125" style="18" bestFit="1" customWidth="1"/>
    <col min="14338" max="14338" width="10.85546875" style="18" bestFit="1" customWidth="1"/>
    <col min="14339" max="14339" width="9.85546875" style="18" bestFit="1" customWidth="1"/>
    <col min="14340" max="14340" width="7.42578125" style="18" bestFit="1" customWidth="1"/>
    <col min="14341" max="14341" width="12.42578125" style="18" bestFit="1" customWidth="1"/>
    <col min="14342" max="14342" width="1.42578125" style="18" customWidth="1"/>
    <col min="14343" max="14592" width="9.140625" style="18"/>
    <col min="14593" max="14593" width="7.42578125" style="18" bestFit="1" customWidth="1"/>
    <col min="14594" max="14594" width="10.85546875" style="18" bestFit="1" customWidth="1"/>
    <col min="14595" max="14595" width="9.85546875" style="18" bestFit="1" customWidth="1"/>
    <col min="14596" max="14596" width="7.42578125" style="18" bestFit="1" customWidth="1"/>
    <col min="14597" max="14597" width="12.42578125" style="18" bestFit="1" customWidth="1"/>
    <col min="14598" max="14598" width="1.42578125" style="18" customWidth="1"/>
    <col min="14599" max="14848" width="9.140625" style="18"/>
    <col min="14849" max="14849" width="7.42578125" style="18" bestFit="1" customWidth="1"/>
    <col min="14850" max="14850" width="10.85546875" style="18" bestFit="1" customWidth="1"/>
    <col min="14851" max="14851" width="9.85546875" style="18" bestFit="1" customWidth="1"/>
    <col min="14852" max="14852" width="7.42578125" style="18" bestFit="1" customWidth="1"/>
    <col min="14853" max="14853" width="12.42578125" style="18" bestFit="1" customWidth="1"/>
    <col min="14854" max="14854" width="1.42578125" style="18" customWidth="1"/>
    <col min="14855" max="15104" width="9.140625" style="18"/>
    <col min="15105" max="15105" width="7.42578125" style="18" bestFit="1" customWidth="1"/>
    <col min="15106" max="15106" width="10.85546875" style="18" bestFit="1" customWidth="1"/>
    <col min="15107" max="15107" width="9.85546875" style="18" bestFit="1" customWidth="1"/>
    <col min="15108" max="15108" width="7.42578125" style="18" bestFit="1" customWidth="1"/>
    <col min="15109" max="15109" width="12.42578125" style="18" bestFit="1" customWidth="1"/>
    <col min="15110" max="15110" width="1.42578125" style="18" customWidth="1"/>
    <col min="15111" max="15360" width="9.140625" style="18"/>
    <col min="15361" max="15361" width="7.42578125" style="18" bestFit="1" customWidth="1"/>
    <col min="15362" max="15362" width="10.85546875" style="18" bestFit="1" customWidth="1"/>
    <col min="15363" max="15363" width="9.85546875" style="18" bestFit="1" customWidth="1"/>
    <col min="15364" max="15364" width="7.42578125" style="18" bestFit="1" customWidth="1"/>
    <col min="15365" max="15365" width="12.42578125" style="18" bestFit="1" customWidth="1"/>
    <col min="15366" max="15366" width="1.42578125" style="18" customWidth="1"/>
    <col min="15367" max="15616" width="9.140625" style="18"/>
    <col min="15617" max="15617" width="7.42578125" style="18" bestFit="1" customWidth="1"/>
    <col min="15618" max="15618" width="10.85546875" style="18" bestFit="1" customWidth="1"/>
    <col min="15619" max="15619" width="9.85546875" style="18" bestFit="1" customWidth="1"/>
    <col min="15620" max="15620" width="7.42578125" style="18" bestFit="1" customWidth="1"/>
    <col min="15621" max="15621" width="12.42578125" style="18" bestFit="1" customWidth="1"/>
    <col min="15622" max="15622" width="1.42578125" style="18" customWidth="1"/>
    <col min="15623" max="15872" width="9.140625" style="18"/>
    <col min="15873" max="15873" width="7.42578125" style="18" bestFit="1" customWidth="1"/>
    <col min="15874" max="15874" width="10.85546875" style="18" bestFit="1" customWidth="1"/>
    <col min="15875" max="15875" width="9.85546875" style="18" bestFit="1" customWidth="1"/>
    <col min="15876" max="15876" width="7.42578125" style="18" bestFit="1" customWidth="1"/>
    <col min="15877" max="15877" width="12.42578125" style="18" bestFit="1" customWidth="1"/>
    <col min="15878" max="15878" width="1.42578125" style="18" customWidth="1"/>
    <col min="15879" max="16128" width="9.140625" style="18"/>
    <col min="16129" max="16129" width="7.42578125" style="18" bestFit="1" customWidth="1"/>
    <col min="16130" max="16130" width="10.85546875" style="18" bestFit="1" customWidth="1"/>
    <col min="16131" max="16131" width="9.85546875" style="18" bestFit="1" customWidth="1"/>
    <col min="16132" max="16132" width="7.42578125" style="18" bestFit="1" customWidth="1"/>
    <col min="16133" max="16133" width="12.42578125" style="18" bestFit="1" customWidth="1"/>
    <col min="16134" max="16134" width="1.42578125" style="18" customWidth="1"/>
    <col min="16135" max="16384" width="9.140625" style="18"/>
  </cols>
  <sheetData>
    <row r="1" spans="1:13" x14ac:dyDescent="0.2">
      <c r="A1" s="53" t="s">
        <v>86</v>
      </c>
      <c r="B1" s="54" t="s">
        <v>87</v>
      </c>
      <c r="C1" s="54" t="s">
        <v>88</v>
      </c>
      <c r="D1" s="55" t="s">
        <v>89</v>
      </c>
      <c r="E1" s="56" t="s">
        <v>90</v>
      </c>
    </row>
    <row r="2" spans="1:13" x14ac:dyDescent="0.2">
      <c r="A2" s="57" t="s">
        <v>91</v>
      </c>
      <c r="B2" s="57" t="s">
        <v>92</v>
      </c>
      <c r="C2" s="58">
        <v>37812</v>
      </c>
      <c r="D2" s="57">
        <v>10249</v>
      </c>
      <c r="E2" s="59">
        <v>1863.4</v>
      </c>
    </row>
    <row r="3" spans="1:13" x14ac:dyDescent="0.2">
      <c r="A3" s="57" t="s">
        <v>93</v>
      </c>
      <c r="B3" s="57" t="s">
        <v>94</v>
      </c>
      <c r="C3" s="58">
        <v>37813</v>
      </c>
      <c r="D3" s="57">
        <v>10252</v>
      </c>
      <c r="E3" s="59">
        <v>3597.9</v>
      </c>
    </row>
    <row r="4" spans="1:13" x14ac:dyDescent="0.2">
      <c r="A4" s="57" t="s">
        <v>93</v>
      </c>
      <c r="B4" s="57" t="s">
        <v>94</v>
      </c>
      <c r="C4" s="58">
        <v>37814</v>
      </c>
      <c r="D4" s="57">
        <v>10250</v>
      </c>
      <c r="E4" s="59">
        <v>1552.6</v>
      </c>
    </row>
    <row r="5" spans="1:13" x14ac:dyDescent="0.2">
      <c r="A5" s="57" t="s">
        <v>91</v>
      </c>
      <c r="B5" s="57" t="s">
        <v>95</v>
      </c>
      <c r="C5" s="58">
        <v>37817</v>
      </c>
      <c r="D5" s="57">
        <v>10255</v>
      </c>
      <c r="E5" s="59">
        <v>2490.5</v>
      </c>
    </row>
    <row r="6" spans="1:13" x14ac:dyDescent="0.2">
      <c r="A6" s="57" t="s">
        <v>93</v>
      </c>
      <c r="B6" s="57" t="s">
        <v>96</v>
      </c>
      <c r="C6" s="58">
        <v>37817</v>
      </c>
      <c r="D6" s="57">
        <v>10251</v>
      </c>
      <c r="E6" s="59">
        <v>654.05999999999995</v>
      </c>
    </row>
    <row r="7" spans="1:13" x14ac:dyDescent="0.2">
      <c r="A7" s="57" t="s">
        <v>91</v>
      </c>
      <c r="B7" s="57" t="s">
        <v>97</v>
      </c>
      <c r="C7" s="58">
        <v>37818</v>
      </c>
      <c r="D7" s="57">
        <v>10248</v>
      </c>
      <c r="E7" s="59">
        <v>440</v>
      </c>
    </row>
    <row r="8" spans="1:13" x14ac:dyDescent="0.2">
      <c r="A8" s="57" t="s">
        <v>93</v>
      </c>
      <c r="B8" s="57" t="s">
        <v>96</v>
      </c>
      <c r="C8" s="58">
        <v>37818</v>
      </c>
      <c r="D8" s="57">
        <v>10253</v>
      </c>
      <c r="E8" s="59">
        <v>1444.8</v>
      </c>
    </row>
    <row r="9" spans="1:13" x14ac:dyDescent="0.2">
      <c r="A9" s="57" t="s">
        <v>93</v>
      </c>
      <c r="B9" s="57" t="s">
        <v>96</v>
      </c>
      <c r="C9" s="58">
        <v>37819</v>
      </c>
      <c r="D9" s="57">
        <v>10256</v>
      </c>
      <c r="E9" s="59">
        <v>517.79999999999995</v>
      </c>
    </row>
    <row r="10" spans="1:13" x14ac:dyDescent="0.2">
      <c r="A10" s="57" t="s">
        <v>93</v>
      </c>
      <c r="B10" s="57" t="s">
        <v>94</v>
      </c>
      <c r="C10" s="58">
        <v>37824</v>
      </c>
      <c r="D10" s="57">
        <v>10257</v>
      </c>
      <c r="E10" s="59">
        <v>1119.9000000000001</v>
      </c>
    </row>
    <row r="11" spans="1:13" x14ac:dyDescent="0.2">
      <c r="A11" s="57" t="s">
        <v>91</v>
      </c>
      <c r="B11" s="57" t="s">
        <v>97</v>
      </c>
      <c r="C11" s="58">
        <v>37825</v>
      </c>
      <c r="D11" s="57">
        <v>10254</v>
      </c>
      <c r="E11" s="59">
        <v>556.62</v>
      </c>
    </row>
    <row r="12" spans="1:13" x14ac:dyDescent="0.2">
      <c r="A12" s="57" t="s">
        <v>93</v>
      </c>
      <c r="B12" s="57" t="s">
        <v>98</v>
      </c>
      <c r="C12" s="58">
        <v>37825</v>
      </c>
      <c r="D12" s="57">
        <v>10258</v>
      </c>
      <c r="E12" s="59">
        <v>1614.88</v>
      </c>
    </row>
    <row r="13" spans="1:13" x14ac:dyDescent="0.2">
      <c r="A13" s="57" t="s">
        <v>93</v>
      </c>
      <c r="B13" s="57" t="s">
        <v>99</v>
      </c>
      <c r="C13" s="58">
        <v>37827</v>
      </c>
      <c r="D13" s="57">
        <v>10262</v>
      </c>
      <c r="E13" s="59">
        <v>584</v>
      </c>
      <c r="K13" s="246" t="s">
        <v>2</v>
      </c>
      <c r="L13" s="246"/>
      <c r="M13" s="246"/>
    </row>
    <row r="14" spans="1:13" x14ac:dyDescent="0.2">
      <c r="A14" s="57" t="s">
        <v>93</v>
      </c>
      <c r="B14" s="57" t="s">
        <v>94</v>
      </c>
      <c r="C14" s="58">
        <v>37827</v>
      </c>
      <c r="D14" s="57">
        <v>10259</v>
      </c>
      <c r="E14" s="59">
        <v>100.8</v>
      </c>
      <c r="K14" s="246"/>
      <c r="L14" s="246"/>
      <c r="M14" s="246"/>
    </row>
    <row r="15" spans="1:13" x14ac:dyDescent="0.2">
      <c r="A15" s="57" t="s">
        <v>93</v>
      </c>
      <c r="B15" s="57" t="s">
        <v>94</v>
      </c>
      <c r="C15" s="58">
        <v>37831</v>
      </c>
      <c r="D15" s="57">
        <v>10260</v>
      </c>
      <c r="E15" s="59">
        <v>1504.65</v>
      </c>
    </row>
    <row r="16" spans="1:13" x14ac:dyDescent="0.2">
      <c r="A16" s="57" t="s">
        <v>93</v>
      </c>
      <c r="B16" s="57" t="s">
        <v>94</v>
      </c>
      <c r="C16" s="58">
        <v>37832</v>
      </c>
      <c r="D16" s="57">
        <v>10261</v>
      </c>
      <c r="E16" s="59">
        <v>448</v>
      </c>
    </row>
    <row r="17" spans="1:5" x14ac:dyDescent="0.2">
      <c r="A17" s="57" t="s">
        <v>91</v>
      </c>
      <c r="B17" s="57" t="s">
        <v>95</v>
      </c>
      <c r="C17" s="58">
        <v>37833</v>
      </c>
      <c r="D17" s="57">
        <v>10263</v>
      </c>
      <c r="E17" s="59">
        <v>1873.8</v>
      </c>
    </row>
    <row r="18" spans="1:5" x14ac:dyDescent="0.2">
      <c r="A18" s="57" t="s">
        <v>93</v>
      </c>
      <c r="B18" s="57" t="s">
        <v>96</v>
      </c>
      <c r="C18" s="58">
        <v>37833</v>
      </c>
      <c r="D18" s="57">
        <v>10266</v>
      </c>
      <c r="E18" s="59">
        <v>346.56</v>
      </c>
    </row>
    <row r="19" spans="1:5" x14ac:dyDescent="0.2">
      <c r="A19" s="57" t="s">
        <v>93</v>
      </c>
      <c r="B19" s="57" t="s">
        <v>99</v>
      </c>
      <c r="C19" s="58">
        <v>37835</v>
      </c>
      <c r="D19" s="57">
        <v>10268</v>
      </c>
      <c r="E19" s="59">
        <v>1101.2</v>
      </c>
    </row>
    <row r="20" spans="1:5" x14ac:dyDescent="0.2">
      <c r="A20" s="57" t="s">
        <v>93</v>
      </c>
      <c r="B20" s="57" t="s">
        <v>98</v>
      </c>
      <c r="C20" s="58">
        <v>37835</v>
      </c>
      <c r="D20" s="57">
        <v>10270</v>
      </c>
      <c r="E20" s="59">
        <v>1376</v>
      </c>
    </row>
    <row r="21" spans="1:5" x14ac:dyDescent="0.2">
      <c r="A21" s="57" t="s">
        <v>93</v>
      </c>
      <c r="B21" s="57" t="s">
        <v>94</v>
      </c>
      <c r="C21" s="58">
        <v>37839</v>
      </c>
      <c r="D21" s="57">
        <v>10267</v>
      </c>
      <c r="E21" s="59">
        <v>3536.6</v>
      </c>
    </row>
    <row r="22" spans="1:5" x14ac:dyDescent="0.2">
      <c r="A22" s="57" t="s">
        <v>91</v>
      </c>
      <c r="B22" s="57" t="s">
        <v>92</v>
      </c>
      <c r="C22" s="58">
        <v>37839</v>
      </c>
      <c r="D22" s="57">
        <v>10272</v>
      </c>
      <c r="E22" s="59">
        <v>1456</v>
      </c>
    </row>
    <row r="23" spans="1:5" x14ac:dyDescent="0.2">
      <c r="A23" s="57" t="s">
        <v>91</v>
      </c>
      <c r="B23" s="57" t="s">
        <v>97</v>
      </c>
      <c r="C23" s="58">
        <v>37842</v>
      </c>
      <c r="D23" s="57">
        <v>10269</v>
      </c>
      <c r="E23" s="59">
        <v>642.20000000000005</v>
      </c>
    </row>
    <row r="24" spans="1:5" x14ac:dyDescent="0.2">
      <c r="A24" s="57" t="s">
        <v>93</v>
      </c>
      <c r="B24" s="57" t="s">
        <v>98</v>
      </c>
      <c r="C24" s="58">
        <v>37842</v>
      </c>
      <c r="D24" s="57">
        <v>10275</v>
      </c>
      <c r="E24" s="59">
        <v>291.83999999999997</v>
      </c>
    </row>
    <row r="25" spans="1:5" x14ac:dyDescent="0.2">
      <c r="A25" s="57" t="s">
        <v>93</v>
      </c>
      <c r="B25" s="57" t="s">
        <v>100</v>
      </c>
      <c r="C25" s="58">
        <v>37845</v>
      </c>
      <c r="D25" s="57">
        <v>10265</v>
      </c>
      <c r="E25" s="59">
        <v>1176</v>
      </c>
    </row>
    <row r="26" spans="1:5" x14ac:dyDescent="0.2">
      <c r="A26" s="57" t="s">
        <v>93</v>
      </c>
      <c r="B26" s="57" t="s">
        <v>96</v>
      </c>
      <c r="C26" s="58">
        <v>37845</v>
      </c>
      <c r="D26" s="57">
        <v>10273</v>
      </c>
      <c r="E26" s="59">
        <v>2037.28</v>
      </c>
    </row>
    <row r="27" spans="1:5" x14ac:dyDescent="0.2">
      <c r="A27" s="57" t="s">
        <v>93</v>
      </c>
      <c r="B27" s="57" t="s">
        <v>100</v>
      </c>
      <c r="C27" s="58">
        <v>37846</v>
      </c>
      <c r="D27" s="57">
        <v>10277</v>
      </c>
      <c r="E27" s="59">
        <v>1200.8</v>
      </c>
    </row>
    <row r="28" spans="1:5" x14ac:dyDescent="0.2">
      <c r="A28" s="57" t="s">
        <v>93</v>
      </c>
      <c r="B28" s="57" t="s">
        <v>99</v>
      </c>
      <c r="C28" s="58">
        <v>37847</v>
      </c>
      <c r="D28" s="57">
        <v>10276</v>
      </c>
      <c r="E28" s="59">
        <v>420</v>
      </c>
    </row>
    <row r="29" spans="1:5" x14ac:dyDescent="0.2">
      <c r="A29" s="57" t="s">
        <v>93</v>
      </c>
      <c r="B29" s="57" t="s">
        <v>99</v>
      </c>
      <c r="C29" s="58">
        <v>37849</v>
      </c>
      <c r="D29" s="57">
        <v>10278</v>
      </c>
      <c r="E29" s="59">
        <v>1488.8</v>
      </c>
    </row>
    <row r="30" spans="1:5" x14ac:dyDescent="0.2">
      <c r="A30" s="57" t="s">
        <v>93</v>
      </c>
      <c r="B30" s="57" t="s">
        <v>99</v>
      </c>
      <c r="C30" s="58">
        <v>37849</v>
      </c>
      <c r="D30" s="57">
        <v>10279</v>
      </c>
      <c r="E30" s="59">
        <v>351</v>
      </c>
    </row>
    <row r="31" spans="1:5" x14ac:dyDescent="0.2">
      <c r="A31" s="57" t="s">
        <v>91</v>
      </c>
      <c r="B31" s="57" t="s">
        <v>92</v>
      </c>
      <c r="C31" s="58">
        <v>37849</v>
      </c>
      <c r="D31" s="57">
        <v>10274</v>
      </c>
      <c r="E31" s="59">
        <v>538.6</v>
      </c>
    </row>
    <row r="32" spans="1:5" x14ac:dyDescent="0.2">
      <c r="A32" s="57" t="s">
        <v>93</v>
      </c>
      <c r="B32" s="57" t="s">
        <v>94</v>
      </c>
      <c r="C32" s="58">
        <v>37854</v>
      </c>
      <c r="D32" s="57">
        <v>10281</v>
      </c>
      <c r="E32" s="59">
        <v>86.5</v>
      </c>
    </row>
    <row r="33" spans="1:5" x14ac:dyDescent="0.2">
      <c r="A33" s="57" t="s">
        <v>93</v>
      </c>
      <c r="B33" s="57" t="s">
        <v>94</v>
      </c>
      <c r="C33" s="58">
        <v>37854</v>
      </c>
      <c r="D33" s="57">
        <v>10282</v>
      </c>
      <c r="E33" s="59">
        <v>155.4</v>
      </c>
    </row>
    <row r="34" spans="1:5" x14ac:dyDescent="0.2">
      <c r="A34" s="57" t="s">
        <v>93</v>
      </c>
      <c r="B34" s="57" t="s">
        <v>96</v>
      </c>
      <c r="C34" s="58">
        <v>37856</v>
      </c>
      <c r="D34" s="57">
        <v>10283</v>
      </c>
      <c r="E34" s="59">
        <v>1414.8</v>
      </c>
    </row>
    <row r="35" spans="1:5" x14ac:dyDescent="0.2">
      <c r="A35" s="57" t="s">
        <v>91</v>
      </c>
      <c r="B35" s="57" t="s">
        <v>92</v>
      </c>
      <c r="C35" s="58">
        <v>37856</v>
      </c>
      <c r="D35" s="57">
        <v>10264</v>
      </c>
      <c r="E35" s="59">
        <v>695.62</v>
      </c>
    </row>
    <row r="36" spans="1:5" x14ac:dyDescent="0.2">
      <c r="A36" s="57" t="s">
        <v>93</v>
      </c>
      <c r="B36" s="57" t="s">
        <v>98</v>
      </c>
      <c r="C36" s="58">
        <v>37859</v>
      </c>
      <c r="D36" s="57">
        <v>10285</v>
      </c>
      <c r="E36" s="59">
        <v>1743.36</v>
      </c>
    </row>
    <row r="37" spans="1:5" x14ac:dyDescent="0.2">
      <c r="A37" s="57" t="s">
        <v>93</v>
      </c>
      <c r="B37" s="57" t="s">
        <v>94</v>
      </c>
      <c r="C37" s="58">
        <v>37860</v>
      </c>
      <c r="D37" s="57">
        <v>10284</v>
      </c>
      <c r="E37" s="59">
        <v>1170.3699999999999</v>
      </c>
    </row>
    <row r="38" spans="1:5" x14ac:dyDescent="0.2">
      <c r="A38" s="57" t="s">
        <v>93</v>
      </c>
      <c r="B38" s="57" t="s">
        <v>99</v>
      </c>
      <c r="C38" s="58">
        <v>37861</v>
      </c>
      <c r="D38" s="57">
        <v>10287</v>
      </c>
      <c r="E38" s="59">
        <v>819</v>
      </c>
    </row>
    <row r="39" spans="1:5" x14ac:dyDescent="0.2">
      <c r="A39" s="57" t="s">
        <v>91</v>
      </c>
      <c r="B39" s="57" t="s">
        <v>101</v>
      </c>
      <c r="C39" s="58">
        <v>37861</v>
      </c>
      <c r="D39" s="57">
        <v>10289</v>
      </c>
      <c r="E39" s="59">
        <v>479.4</v>
      </c>
    </row>
    <row r="40" spans="1:5" x14ac:dyDescent="0.2">
      <c r="A40" s="57" t="s">
        <v>93</v>
      </c>
      <c r="B40" s="57" t="s">
        <v>99</v>
      </c>
      <c r="C40" s="58">
        <v>37863</v>
      </c>
      <c r="D40" s="57">
        <v>10286</v>
      </c>
      <c r="E40" s="59">
        <v>3016</v>
      </c>
    </row>
    <row r="41" spans="1:5" x14ac:dyDescent="0.2">
      <c r="A41" s="57" t="s">
        <v>91</v>
      </c>
      <c r="B41" s="57" t="s">
        <v>92</v>
      </c>
      <c r="C41" s="58">
        <v>37863</v>
      </c>
      <c r="D41" s="57">
        <v>10271</v>
      </c>
      <c r="E41" s="59">
        <v>48</v>
      </c>
    </row>
    <row r="42" spans="1:5" x14ac:dyDescent="0.2">
      <c r="A42" s="57" t="s">
        <v>93</v>
      </c>
      <c r="B42" s="57" t="s">
        <v>98</v>
      </c>
      <c r="C42" s="58">
        <v>37866</v>
      </c>
      <c r="D42" s="57">
        <v>10292</v>
      </c>
      <c r="E42" s="59">
        <v>1296</v>
      </c>
    </row>
    <row r="43" spans="1:5" x14ac:dyDescent="0.2">
      <c r="A43" s="57" t="s">
        <v>93</v>
      </c>
      <c r="B43" s="57" t="s">
        <v>99</v>
      </c>
      <c r="C43" s="58">
        <v>37867</v>
      </c>
      <c r="D43" s="57">
        <v>10290</v>
      </c>
      <c r="E43" s="59">
        <v>2169</v>
      </c>
    </row>
    <row r="44" spans="1:5" x14ac:dyDescent="0.2">
      <c r="A44" s="57" t="s">
        <v>93</v>
      </c>
      <c r="B44" s="57" t="s">
        <v>94</v>
      </c>
      <c r="C44" s="58">
        <v>37867</v>
      </c>
      <c r="D44" s="57">
        <v>10288</v>
      </c>
      <c r="E44" s="59">
        <v>80.099999999999994</v>
      </c>
    </row>
    <row r="45" spans="1:5" x14ac:dyDescent="0.2">
      <c r="A45" s="57" t="s">
        <v>91</v>
      </c>
      <c r="B45" s="57" t="s">
        <v>92</v>
      </c>
      <c r="C45" s="58">
        <v>37868</v>
      </c>
      <c r="D45" s="57">
        <v>10291</v>
      </c>
      <c r="E45" s="59">
        <v>497.52</v>
      </c>
    </row>
    <row r="46" spans="1:5" x14ac:dyDescent="0.2">
      <c r="A46" s="57" t="s">
        <v>93</v>
      </c>
      <c r="B46" s="57" t="s">
        <v>94</v>
      </c>
      <c r="C46" s="58">
        <v>37869</v>
      </c>
      <c r="D46" s="57">
        <v>10294</v>
      </c>
      <c r="E46" s="59">
        <v>1887.6</v>
      </c>
    </row>
    <row r="47" spans="1:5" x14ac:dyDescent="0.2">
      <c r="A47" s="57" t="s">
        <v>91</v>
      </c>
      <c r="B47" s="57" t="s">
        <v>97</v>
      </c>
      <c r="C47" s="58">
        <v>37874</v>
      </c>
      <c r="D47" s="57">
        <v>10297</v>
      </c>
      <c r="E47" s="59">
        <v>1420</v>
      </c>
    </row>
    <row r="48" spans="1:5" x14ac:dyDescent="0.2">
      <c r="A48" s="57" t="s">
        <v>93</v>
      </c>
      <c r="B48" s="57" t="s">
        <v>100</v>
      </c>
      <c r="C48" s="58">
        <v>37874</v>
      </c>
      <c r="D48" s="57">
        <v>10295</v>
      </c>
      <c r="E48" s="59">
        <v>121.6</v>
      </c>
    </row>
    <row r="49" spans="1:5" x14ac:dyDescent="0.2">
      <c r="A49" s="57" t="s">
        <v>93</v>
      </c>
      <c r="B49" s="57" t="s">
        <v>98</v>
      </c>
      <c r="C49" s="58">
        <v>37875</v>
      </c>
      <c r="D49" s="57">
        <v>10293</v>
      </c>
      <c r="E49" s="59">
        <v>848.7</v>
      </c>
    </row>
    <row r="50" spans="1:5" x14ac:dyDescent="0.2">
      <c r="A50" s="57" t="s">
        <v>91</v>
      </c>
      <c r="B50" s="57" t="s">
        <v>92</v>
      </c>
      <c r="C50" s="58">
        <v>37875</v>
      </c>
      <c r="D50" s="57">
        <v>10296</v>
      </c>
      <c r="E50" s="59">
        <v>1050.5999999999999</v>
      </c>
    </row>
    <row r="51" spans="1:5" x14ac:dyDescent="0.2">
      <c r="A51" s="57" t="s">
        <v>91</v>
      </c>
      <c r="B51" s="57" t="s">
        <v>92</v>
      </c>
      <c r="C51" s="58">
        <v>37875</v>
      </c>
      <c r="D51" s="57">
        <v>10298</v>
      </c>
      <c r="E51" s="59">
        <v>2645</v>
      </c>
    </row>
    <row r="52" spans="1:5" x14ac:dyDescent="0.2">
      <c r="A52" s="57" t="s">
        <v>93</v>
      </c>
      <c r="B52" s="57" t="s">
        <v>100</v>
      </c>
      <c r="C52" s="58">
        <v>37876</v>
      </c>
      <c r="D52" s="57">
        <v>10280</v>
      </c>
      <c r="E52" s="59">
        <v>613.20000000000005</v>
      </c>
    </row>
    <row r="53" spans="1:5" x14ac:dyDescent="0.2">
      <c r="A53" s="57" t="s">
        <v>93</v>
      </c>
      <c r="B53" s="57" t="s">
        <v>94</v>
      </c>
      <c r="C53" s="58">
        <v>37877</v>
      </c>
      <c r="D53" s="57">
        <v>10299</v>
      </c>
      <c r="E53" s="59">
        <v>349.5</v>
      </c>
    </row>
    <row r="54" spans="1:5" x14ac:dyDescent="0.2">
      <c r="A54" s="57" t="s">
        <v>93</v>
      </c>
      <c r="B54" s="57" t="s">
        <v>99</v>
      </c>
      <c r="C54" s="58">
        <v>37881</v>
      </c>
      <c r="D54" s="57">
        <v>10301</v>
      </c>
      <c r="E54" s="59">
        <v>755</v>
      </c>
    </row>
    <row r="55" spans="1:5" x14ac:dyDescent="0.2">
      <c r="A55" s="57" t="s">
        <v>93</v>
      </c>
      <c r="B55" s="57" t="s">
        <v>98</v>
      </c>
      <c r="C55" s="58">
        <v>37881</v>
      </c>
      <c r="D55" s="57">
        <v>10304</v>
      </c>
      <c r="E55" s="59">
        <v>954.4</v>
      </c>
    </row>
    <row r="56" spans="1:5" x14ac:dyDescent="0.2">
      <c r="A56" s="57" t="s">
        <v>93</v>
      </c>
      <c r="B56" s="57" t="s">
        <v>100</v>
      </c>
      <c r="C56" s="58">
        <v>37882</v>
      </c>
      <c r="D56" s="57">
        <v>10300</v>
      </c>
      <c r="E56" s="59">
        <v>608</v>
      </c>
    </row>
    <row r="57" spans="1:5" x14ac:dyDescent="0.2">
      <c r="A57" s="57" t="s">
        <v>91</v>
      </c>
      <c r="B57" s="57" t="s">
        <v>101</v>
      </c>
      <c r="C57" s="58">
        <v>37882</v>
      </c>
      <c r="D57" s="57">
        <v>10303</v>
      </c>
      <c r="E57" s="59">
        <v>1117.8</v>
      </c>
    </row>
    <row r="58" spans="1:5" x14ac:dyDescent="0.2">
      <c r="A58" s="57" t="s">
        <v>93</v>
      </c>
      <c r="B58" s="57" t="s">
        <v>98</v>
      </c>
      <c r="C58" s="58">
        <v>37887</v>
      </c>
      <c r="D58" s="57">
        <v>10306</v>
      </c>
      <c r="E58" s="59">
        <v>498.5</v>
      </c>
    </row>
    <row r="59" spans="1:5" x14ac:dyDescent="0.2">
      <c r="A59" s="57" t="s">
        <v>91</v>
      </c>
      <c r="B59" s="57" t="s">
        <v>101</v>
      </c>
      <c r="C59" s="58">
        <v>37888</v>
      </c>
      <c r="D59" s="57">
        <v>10308</v>
      </c>
      <c r="E59" s="59">
        <v>88.8</v>
      </c>
    </row>
    <row r="60" spans="1:5" x14ac:dyDescent="0.2">
      <c r="A60" s="57" t="s">
        <v>93</v>
      </c>
      <c r="B60" s="57" t="s">
        <v>100</v>
      </c>
      <c r="C60" s="58">
        <v>37889</v>
      </c>
      <c r="D60" s="57">
        <v>10307</v>
      </c>
      <c r="E60" s="59">
        <v>424</v>
      </c>
    </row>
    <row r="61" spans="1:5" x14ac:dyDescent="0.2">
      <c r="A61" s="57" t="s">
        <v>93</v>
      </c>
      <c r="B61" s="57" t="s">
        <v>98</v>
      </c>
      <c r="C61" s="58">
        <v>37890</v>
      </c>
      <c r="D61" s="57">
        <v>10311</v>
      </c>
      <c r="E61" s="59">
        <v>268.8</v>
      </c>
    </row>
    <row r="62" spans="1:5" x14ac:dyDescent="0.2">
      <c r="A62" s="57" t="s">
        <v>93</v>
      </c>
      <c r="B62" s="57" t="s">
        <v>99</v>
      </c>
      <c r="C62" s="58">
        <v>37891</v>
      </c>
      <c r="D62" s="57">
        <v>10310</v>
      </c>
      <c r="E62" s="59">
        <v>336</v>
      </c>
    </row>
    <row r="63" spans="1:5" x14ac:dyDescent="0.2">
      <c r="A63" s="57" t="s">
        <v>93</v>
      </c>
      <c r="B63" s="57" t="s">
        <v>100</v>
      </c>
      <c r="C63" s="58">
        <v>37897</v>
      </c>
      <c r="D63" s="57">
        <v>10312</v>
      </c>
      <c r="E63" s="59">
        <v>1614.8</v>
      </c>
    </row>
    <row r="64" spans="1:5" x14ac:dyDescent="0.2">
      <c r="A64" s="57" t="s">
        <v>93</v>
      </c>
      <c r="B64" s="57" t="s">
        <v>94</v>
      </c>
      <c r="C64" s="58">
        <v>37897</v>
      </c>
      <c r="D64" s="57">
        <v>10315</v>
      </c>
      <c r="E64" s="59">
        <v>516.79999999999995</v>
      </c>
    </row>
    <row r="65" spans="1:5" x14ac:dyDescent="0.2">
      <c r="A65" s="57" t="s">
        <v>93</v>
      </c>
      <c r="B65" s="57" t="s">
        <v>99</v>
      </c>
      <c r="C65" s="58">
        <v>37898</v>
      </c>
      <c r="D65" s="57">
        <v>10318</v>
      </c>
      <c r="E65" s="59">
        <v>240.4</v>
      </c>
    </row>
    <row r="66" spans="1:5" x14ac:dyDescent="0.2">
      <c r="A66" s="57" t="s">
        <v>93</v>
      </c>
      <c r="B66" s="57" t="s">
        <v>98</v>
      </c>
      <c r="C66" s="58">
        <v>37898</v>
      </c>
      <c r="D66" s="57">
        <v>10314</v>
      </c>
      <c r="E66" s="59">
        <v>2094.3000000000002</v>
      </c>
    </row>
    <row r="67" spans="1:5" x14ac:dyDescent="0.2">
      <c r="A67" s="57" t="s">
        <v>93</v>
      </c>
      <c r="B67" s="57" t="s">
        <v>100</v>
      </c>
      <c r="C67" s="58">
        <v>37898</v>
      </c>
      <c r="D67" s="57">
        <v>10313</v>
      </c>
      <c r="E67" s="59">
        <v>182.4</v>
      </c>
    </row>
    <row r="68" spans="1:5" x14ac:dyDescent="0.2">
      <c r="A68" s="57" t="s">
        <v>93</v>
      </c>
      <c r="B68" s="57" t="s">
        <v>98</v>
      </c>
      <c r="C68" s="58">
        <v>37902</v>
      </c>
      <c r="D68" s="57">
        <v>10316</v>
      </c>
      <c r="E68" s="59">
        <v>2835</v>
      </c>
    </row>
    <row r="69" spans="1:5" x14ac:dyDescent="0.2">
      <c r="A69" s="57" t="s">
        <v>93</v>
      </c>
      <c r="B69" s="57" t="s">
        <v>99</v>
      </c>
      <c r="C69" s="58">
        <v>37903</v>
      </c>
      <c r="D69" s="57">
        <v>10305</v>
      </c>
      <c r="E69" s="59">
        <v>3741.3</v>
      </c>
    </row>
    <row r="70" spans="1:5" x14ac:dyDescent="0.2">
      <c r="A70" s="57" t="s">
        <v>93</v>
      </c>
      <c r="B70" s="57" t="s">
        <v>94</v>
      </c>
      <c r="C70" s="58">
        <v>37903</v>
      </c>
      <c r="D70" s="57">
        <v>10302</v>
      </c>
      <c r="E70" s="59">
        <v>2708.8</v>
      </c>
    </row>
    <row r="71" spans="1:5" x14ac:dyDescent="0.2">
      <c r="A71" s="57" t="s">
        <v>91</v>
      </c>
      <c r="B71" s="57" t="s">
        <v>95</v>
      </c>
      <c r="C71" s="58">
        <v>37904</v>
      </c>
      <c r="D71" s="57">
        <v>10324</v>
      </c>
      <c r="E71" s="59">
        <v>5275.71</v>
      </c>
    </row>
    <row r="72" spans="1:5" x14ac:dyDescent="0.2">
      <c r="A72" s="57" t="s">
        <v>91</v>
      </c>
      <c r="B72" s="57" t="s">
        <v>92</v>
      </c>
      <c r="C72" s="58">
        <v>37904</v>
      </c>
      <c r="D72" s="57">
        <v>10317</v>
      </c>
      <c r="E72" s="59">
        <v>288</v>
      </c>
    </row>
    <row r="73" spans="1:5" x14ac:dyDescent="0.2">
      <c r="A73" s="57" t="s">
        <v>91</v>
      </c>
      <c r="B73" s="57" t="s">
        <v>101</v>
      </c>
      <c r="C73" s="58">
        <v>37905</v>
      </c>
      <c r="D73" s="57">
        <v>10319</v>
      </c>
      <c r="E73" s="59">
        <v>1191.2</v>
      </c>
    </row>
    <row r="74" spans="1:5" x14ac:dyDescent="0.2">
      <c r="A74" s="57" t="s">
        <v>93</v>
      </c>
      <c r="B74" s="57" t="s">
        <v>96</v>
      </c>
      <c r="C74" s="58">
        <v>37905</v>
      </c>
      <c r="D74" s="57">
        <v>10321</v>
      </c>
      <c r="E74" s="59">
        <v>144</v>
      </c>
    </row>
    <row r="75" spans="1:5" x14ac:dyDescent="0.2">
      <c r="A75" s="57" t="s">
        <v>93</v>
      </c>
      <c r="B75" s="57" t="s">
        <v>98</v>
      </c>
      <c r="C75" s="58">
        <v>37908</v>
      </c>
      <c r="D75" s="57">
        <v>10325</v>
      </c>
      <c r="E75" s="59">
        <v>1497</v>
      </c>
    </row>
    <row r="76" spans="1:5" x14ac:dyDescent="0.2">
      <c r="A76" s="57" t="s">
        <v>93</v>
      </c>
      <c r="B76" s="57" t="s">
        <v>100</v>
      </c>
      <c r="C76" s="58">
        <v>37908</v>
      </c>
      <c r="D76" s="57">
        <v>10327</v>
      </c>
      <c r="E76" s="59">
        <v>1810</v>
      </c>
    </row>
    <row r="77" spans="1:5" x14ac:dyDescent="0.2">
      <c r="A77" s="57" t="s">
        <v>93</v>
      </c>
      <c r="B77" s="57" t="s">
        <v>94</v>
      </c>
      <c r="C77" s="58">
        <v>37908</v>
      </c>
      <c r="D77" s="57">
        <v>10323</v>
      </c>
      <c r="E77" s="59">
        <v>164.4</v>
      </c>
    </row>
    <row r="78" spans="1:5" x14ac:dyDescent="0.2">
      <c r="A78" s="57" t="s">
        <v>93</v>
      </c>
      <c r="B78" s="57" t="s">
        <v>94</v>
      </c>
      <c r="C78" s="58">
        <v>37908</v>
      </c>
      <c r="D78" s="57">
        <v>10326</v>
      </c>
      <c r="E78" s="59">
        <v>982</v>
      </c>
    </row>
    <row r="79" spans="1:5" x14ac:dyDescent="0.2">
      <c r="A79" s="57" t="s">
        <v>93</v>
      </c>
      <c r="B79" s="57" t="s">
        <v>94</v>
      </c>
      <c r="C79" s="58">
        <v>37911</v>
      </c>
      <c r="D79" s="57">
        <v>10328</v>
      </c>
      <c r="E79" s="59">
        <v>1168</v>
      </c>
    </row>
    <row r="80" spans="1:5" x14ac:dyDescent="0.2">
      <c r="A80" s="57" t="s">
        <v>91</v>
      </c>
      <c r="B80" s="57" t="s">
        <v>97</v>
      </c>
      <c r="C80" s="58">
        <v>37912</v>
      </c>
      <c r="D80" s="57">
        <v>10320</v>
      </c>
      <c r="E80" s="59">
        <v>516</v>
      </c>
    </row>
    <row r="81" spans="1:5" x14ac:dyDescent="0.2">
      <c r="A81" s="57" t="s">
        <v>91</v>
      </c>
      <c r="B81" s="57" t="s">
        <v>95</v>
      </c>
      <c r="C81" s="58">
        <v>37915</v>
      </c>
      <c r="D81" s="57">
        <v>10331</v>
      </c>
      <c r="E81" s="59">
        <v>88.5</v>
      </c>
    </row>
    <row r="82" spans="1:5" x14ac:dyDescent="0.2">
      <c r="A82" s="57" t="s">
        <v>93</v>
      </c>
      <c r="B82" s="57" t="s">
        <v>96</v>
      </c>
      <c r="C82" s="58">
        <v>37915</v>
      </c>
      <c r="D82" s="57">
        <v>10332</v>
      </c>
      <c r="E82" s="59">
        <v>1786.88</v>
      </c>
    </row>
    <row r="83" spans="1:5" x14ac:dyDescent="0.2">
      <c r="A83" s="57" t="s">
        <v>91</v>
      </c>
      <c r="B83" s="57" t="s">
        <v>101</v>
      </c>
      <c r="C83" s="58">
        <v>37917</v>
      </c>
      <c r="D83" s="57">
        <v>10322</v>
      </c>
      <c r="E83" s="59">
        <v>112</v>
      </c>
    </row>
    <row r="84" spans="1:5" x14ac:dyDescent="0.2">
      <c r="A84" s="57" t="s">
        <v>93</v>
      </c>
      <c r="B84" s="57" t="s">
        <v>96</v>
      </c>
      <c r="C84" s="58">
        <v>37917</v>
      </c>
      <c r="D84" s="57">
        <v>10309</v>
      </c>
      <c r="E84" s="59">
        <v>1762</v>
      </c>
    </row>
    <row r="85" spans="1:5" x14ac:dyDescent="0.2">
      <c r="A85" s="57" t="s">
        <v>93</v>
      </c>
      <c r="B85" s="57" t="s">
        <v>94</v>
      </c>
      <c r="C85" s="58">
        <v>37917</v>
      </c>
      <c r="D85" s="57">
        <v>10329</v>
      </c>
      <c r="E85" s="59">
        <v>4578.43</v>
      </c>
    </row>
    <row r="86" spans="1:5" x14ac:dyDescent="0.2">
      <c r="A86" s="57" t="s">
        <v>91</v>
      </c>
      <c r="B86" s="57" t="s">
        <v>101</v>
      </c>
      <c r="C86" s="58">
        <v>37918</v>
      </c>
      <c r="D86" s="57">
        <v>10335</v>
      </c>
      <c r="E86" s="59">
        <v>2036.16</v>
      </c>
    </row>
    <row r="87" spans="1:5" x14ac:dyDescent="0.2">
      <c r="A87" s="57" t="s">
        <v>91</v>
      </c>
      <c r="B87" s="57" t="s">
        <v>97</v>
      </c>
      <c r="C87" s="58">
        <v>37919</v>
      </c>
      <c r="D87" s="57">
        <v>10333</v>
      </c>
      <c r="E87" s="59">
        <v>877.2</v>
      </c>
    </row>
    <row r="88" spans="1:5" x14ac:dyDescent="0.2">
      <c r="A88" s="57" t="s">
        <v>91</v>
      </c>
      <c r="B88" s="57" t="s">
        <v>101</v>
      </c>
      <c r="C88" s="58">
        <v>37919</v>
      </c>
      <c r="D88" s="57">
        <v>10336</v>
      </c>
      <c r="E88" s="59">
        <v>285.12</v>
      </c>
    </row>
    <row r="89" spans="1:5" x14ac:dyDescent="0.2">
      <c r="A89" s="57" t="s">
        <v>93</v>
      </c>
      <c r="B89" s="57" t="s">
        <v>99</v>
      </c>
      <c r="C89" s="58">
        <v>37922</v>
      </c>
      <c r="D89" s="57">
        <v>10334</v>
      </c>
      <c r="E89" s="59">
        <v>144.80000000000001</v>
      </c>
    </row>
    <row r="90" spans="1:5" x14ac:dyDescent="0.2">
      <c r="A90" s="57" t="s">
        <v>93</v>
      </c>
      <c r="B90" s="57" t="s">
        <v>96</v>
      </c>
      <c r="C90" s="58">
        <v>37922</v>
      </c>
      <c r="D90" s="57">
        <v>10330</v>
      </c>
      <c r="E90" s="59">
        <v>1649</v>
      </c>
    </row>
    <row r="91" spans="1:5" x14ac:dyDescent="0.2">
      <c r="A91" s="57" t="s">
        <v>93</v>
      </c>
      <c r="B91" s="57" t="s">
        <v>94</v>
      </c>
      <c r="C91" s="58">
        <v>37923</v>
      </c>
      <c r="D91" s="57">
        <v>10337</v>
      </c>
      <c r="E91" s="59">
        <v>2467</v>
      </c>
    </row>
    <row r="92" spans="1:5" x14ac:dyDescent="0.2">
      <c r="A92" s="57" t="s">
        <v>93</v>
      </c>
      <c r="B92" s="57" t="s">
        <v>94</v>
      </c>
      <c r="C92" s="58">
        <v>37923</v>
      </c>
      <c r="D92" s="57">
        <v>10338</v>
      </c>
      <c r="E92" s="59">
        <v>934.5</v>
      </c>
    </row>
    <row r="93" spans="1:5" x14ac:dyDescent="0.2">
      <c r="A93" s="57" t="s">
        <v>93</v>
      </c>
      <c r="B93" s="57" t="s">
        <v>100</v>
      </c>
      <c r="C93" s="58">
        <v>37929</v>
      </c>
      <c r="D93" s="57">
        <v>10339</v>
      </c>
      <c r="E93" s="59">
        <v>3354</v>
      </c>
    </row>
    <row r="94" spans="1:5" x14ac:dyDescent="0.2">
      <c r="A94" s="57" t="s">
        <v>93</v>
      </c>
      <c r="B94" s="57" t="s">
        <v>94</v>
      </c>
      <c r="C94" s="58">
        <v>37929</v>
      </c>
      <c r="D94" s="57">
        <v>10342</v>
      </c>
      <c r="E94" s="59">
        <v>1840.64</v>
      </c>
    </row>
    <row r="95" spans="1:5" x14ac:dyDescent="0.2">
      <c r="A95" s="57" t="s">
        <v>91</v>
      </c>
      <c r="B95" s="57" t="s">
        <v>101</v>
      </c>
      <c r="C95" s="58">
        <v>37930</v>
      </c>
      <c r="D95" s="57">
        <v>10341</v>
      </c>
      <c r="E95" s="59">
        <v>352.6</v>
      </c>
    </row>
    <row r="96" spans="1:5" x14ac:dyDescent="0.2">
      <c r="A96" s="57" t="s">
        <v>93</v>
      </c>
      <c r="B96" s="57" t="s">
        <v>94</v>
      </c>
      <c r="C96" s="58">
        <v>37930</v>
      </c>
      <c r="D96" s="57">
        <v>10344</v>
      </c>
      <c r="E96" s="59">
        <v>2296</v>
      </c>
    </row>
    <row r="97" spans="1:5" x14ac:dyDescent="0.2">
      <c r="A97" s="57" t="s">
        <v>93</v>
      </c>
      <c r="B97" s="57" t="s">
        <v>94</v>
      </c>
      <c r="C97" s="58">
        <v>37931</v>
      </c>
      <c r="D97" s="57">
        <v>10343</v>
      </c>
      <c r="E97" s="59">
        <v>1584</v>
      </c>
    </row>
    <row r="98" spans="1:5" x14ac:dyDescent="0.2">
      <c r="A98" s="57" t="s">
        <v>93</v>
      </c>
      <c r="B98" s="57" t="s">
        <v>98</v>
      </c>
      <c r="C98" s="58">
        <v>37933</v>
      </c>
      <c r="D98" s="57">
        <v>10340</v>
      </c>
      <c r="E98" s="59">
        <v>2436.1799999999998</v>
      </c>
    </row>
    <row r="99" spans="1:5" x14ac:dyDescent="0.2">
      <c r="A99" s="57" t="s">
        <v>93</v>
      </c>
      <c r="B99" s="57" t="s">
        <v>96</v>
      </c>
      <c r="C99" s="58">
        <v>37933</v>
      </c>
      <c r="D99" s="57">
        <v>10346</v>
      </c>
      <c r="E99" s="59">
        <v>1618.88</v>
      </c>
    </row>
    <row r="100" spans="1:5" x14ac:dyDescent="0.2">
      <c r="A100" s="57" t="s">
        <v>93</v>
      </c>
      <c r="B100" s="57" t="s">
        <v>94</v>
      </c>
      <c r="C100" s="58">
        <v>37933</v>
      </c>
      <c r="D100" s="57">
        <v>10347</v>
      </c>
      <c r="E100" s="59">
        <v>814.42</v>
      </c>
    </row>
    <row r="101" spans="1:5" x14ac:dyDescent="0.2">
      <c r="A101" s="57" t="s">
        <v>93</v>
      </c>
      <c r="B101" s="57" t="s">
        <v>100</v>
      </c>
      <c r="C101" s="58">
        <v>37936</v>
      </c>
      <c r="D101" s="57">
        <v>10345</v>
      </c>
      <c r="E101" s="59">
        <v>2924.8</v>
      </c>
    </row>
    <row r="102" spans="1:5" x14ac:dyDescent="0.2">
      <c r="A102" s="57" t="s">
        <v>91</v>
      </c>
      <c r="B102" s="57" t="s">
        <v>101</v>
      </c>
      <c r="C102" s="58">
        <v>37940</v>
      </c>
      <c r="D102" s="57">
        <v>10349</v>
      </c>
      <c r="E102" s="59">
        <v>141.6</v>
      </c>
    </row>
    <row r="103" spans="1:5" x14ac:dyDescent="0.2">
      <c r="A103" s="57" t="s">
        <v>93</v>
      </c>
      <c r="B103" s="57" t="s">
        <v>94</v>
      </c>
      <c r="C103" s="58">
        <v>37940</v>
      </c>
      <c r="D103" s="57">
        <v>10348</v>
      </c>
      <c r="E103" s="59">
        <v>363.6</v>
      </c>
    </row>
    <row r="104" spans="1:5" x14ac:dyDescent="0.2">
      <c r="A104" s="57" t="s">
        <v>93</v>
      </c>
      <c r="B104" s="57" t="s">
        <v>96</v>
      </c>
      <c r="C104" s="58">
        <v>37943</v>
      </c>
      <c r="D104" s="57">
        <v>10352</v>
      </c>
      <c r="E104" s="59">
        <v>136.30000000000001</v>
      </c>
    </row>
    <row r="105" spans="1:5" x14ac:dyDescent="0.2">
      <c r="A105" s="57" t="s">
        <v>93</v>
      </c>
      <c r="B105" s="57" t="s">
        <v>99</v>
      </c>
      <c r="C105" s="58">
        <v>37945</v>
      </c>
      <c r="D105" s="57">
        <v>10354</v>
      </c>
      <c r="E105" s="59">
        <v>568.79999999999995</v>
      </c>
    </row>
    <row r="106" spans="1:5" x14ac:dyDescent="0.2">
      <c r="A106" s="57" t="s">
        <v>93</v>
      </c>
      <c r="B106" s="57" t="s">
        <v>98</v>
      </c>
      <c r="C106" s="58">
        <v>37945</v>
      </c>
      <c r="D106" s="57">
        <v>10351</v>
      </c>
      <c r="E106" s="59">
        <v>5398.72</v>
      </c>
    </row>
    <row r="107" spans="1:5" x14ac:dyDescent="0.2">
      <c r="A107" s="57" t="s">
        <v>91</v>
      </c>
      <c r="B107" s="57" t="s">
        <v>92</v>
      </c>
      <c r="C107" s="58">
        <v>37945</v>
      </c>
      <c r="D107" s="57">
        <v>10355</v>
      </c>
      <c r="E107" s="59">
        <v>480</v>
      </c>
    </row>
    <row r="108" spans="1:5" x14ac:dyDescent="0.2">
      <c r="A108" s="57" t="s">
        <v>91</v>
      </c>
      <c r="B108" s="57" t="s">
        <v>101</v>
      </c>
      <c r="C108" s="58">
        <v>37950</v>
      </c>
      <c r="D108" s="57">
        <v>10353</v>
      </c>
      <c r="E108" s="59">
        <v>8593.2800000000007</v>
      </c>
    </row>
    <row r="109" spans="1:5" x14ac:dyDescent="0.2">
      <c r="A109" s="57" t="s">
        <v>91</v>
      </c>
      <c r="B109" s="57" t="s">
        <v>97</v>
      </c>
      <c r="C109" s="58">
        <v>37951</v>
      </c>
      <c r="D109" s="57">
        <v>10359</v>
      </c>
      <c r="E109" s="59">
        <v>3471.68</v>
      </c>
    </row>
    <row r="110" spans="1:5" x14ac:dyDescent="0.2">
      <c r="A110" s="57" t="s">
        <v>91</v>
      </c>
      <c r="B110" s="57" t="s">
        <v>97</v>
      </c>
      <c r="C110" s="58">
        <v>37952</v>
      </c>
      <c r="D110" s="57">
        <v>10358</v>
      </c>
      <c r="E110" s="59">
        <v>429.4</v>
      </c>
    </row>
    <row r="111" spans="1:5" x14ac:dyDescent="0.2">
      <c r="A111" s="57" t="s">
        <v>91</v>
      </c>
      <c r="B111" s="57" t="s">
        <v>92</v>
      </c>
      <c r="C111" s="58">
        <v>37952</v>
      </c>
      <c r="D111" s="57">
        <v>10356</v>
      </c>
      <c r="E111" s="59">
        <v>1106.4000000000001</v>
      </c>
    </row>
    <row r="112" spans="1:5" x14ac:dyDescent="0.2">
      <c r="A112" s="57" t="s">
        <v>93</v>
      </c>
      <c r="B112" s="57" t="s">
        <v>96</v>
      </c>
      <c r="C112" s="58">
        <v>37953</v>
      </c>
      <c r="D112" s="57">
        <v>10362</v>
      </c>
      <c r="E112" s="59">
        <v>1549.6</v>
      </c>
    </row>
    <row r="113" spans="1:5" x14ac:dyDescent="0.2">
      <c r="A113" s="57" t="s">
        <v>93</v>
      </c>
      <c r="B113" s="57" t="s">
        <v>98</v>
      </c>
      <c r="C113" s="58">
        <v>37957</v>
      </c>
      <c r="D113" s="57">
        <v>10357</v>
      </c>
      <c r="E113" s="59">
        <v>1167.68</v>
      </c>
    </row>
    <row r="114" spans="1:5" x14ac:dyDescent="0.2">
      <c r="A114" s="57" t="s">
        <v>93</v>
      </c>
      <c r="B114" s="57" t="s">
        <v>100</v>
      </c>
      <c r="C114" s="58">
        <v>37957</v>
      </c>
      <c r="D114" s="57">
        <v>10368</v>
      </c>
      <c r="E114" s="59">
        <v>1689.78</v>
      </c>
    </row>
    <row r="115" spans="1:5" x14ac:dyDescent="0.2">
      <c r="A115" s="57" t="s">
        <v>91</v>
      </c>
      <c r="B115" s="57" t="s">
        <v>101</v>
      </c>
      <c r="C115" s="58">
        <v>37957</v>
      </c>
      <c r="D115" s="57">
        <v>10367</v>
      </c>
      <c r="E115" s="59">
        <v>834.2</v>
      </c>
    </row>
    <row r="116" spans="1:5" x14ac:dyDescent="0.2">
      <c r="A116" s="57" t="s">
        <v>93</v>
      </c>
      <c r="B116" s="57" t="s">
        <v>96</v>
      </c>
      <c r="C116" s="58">
        <v>37957</v>
      </c>
      <c r="D116" s="57">
        <v>10365</v>
      </c>
      <c r="E116" s="59">
        <v>403.2</v>
      </c>
    </row>
    <row r="117" spans="1:5" x14ac:dyDescent="0.2">
      <c r="A117" s="57" t="s">
        <v>93</v>
      </c>
      <c r="B117" s="57" t="s">
        <v>94</v>
      </c>
      <c r="C117" s="58">
        <v>37957</v>
      </c>
      <c r="D117" s="57">
        <v>10360</v>
      </c>
      <c r="E117" s="59">
        <v>7390.2</v>
      </c>
    </row>
    <row r="118" spans="1:5" x14ac:dyDescent="0.2">
      <c r="A118" s="57" t="s">
        <v>93</v>
      </c>
      <c r="B118" s="57" t="s">
        <v>98</v>
      </c>
      <c r="C118" s="58">
        <v>37958</v>
      </c>
      <c r="D118" s="57">
        <v>10361</v>
      </c>
      <c r="E118" s="59">
        <v>2046.24</v>
      </c>
    </row>
    <row r="119" spans="1:5" x14ac:dyDescent="0.2">
      <c r="A119" s="57" t="s">
        <v>91</v>
      </c>
      <c r="B119" s="57" t="s">
        <v>92</v>
      </c>
      <c r="C119" s="58">
        <v>37958</v>
      </c>
      <c r="D119" s="57">
        <v>10350</v>
      </c>
      <c r="E119" s="59">
        <v>642.05999999999995</v>
      </c>
    </row>
    <row r="120" spans="1:5" x14ac:dyDescent="0.2">
      <c r="A120" s="57" t="s">
        <v>93</v>
      </c>
      <c r="B120" s="57" t="s">
        <v>98</v>
      </c>
      <c r="C120" s="58">
        <v>37959</v>
      </c>
      <c r="D120" s="57">
        <v>10364</v>
      </c>
      <c r="E120" s="59">
        <v>950</v>
      </c>
    </row>
    <row r="121" spans="1:5" x14ac:dyDescent="0.2">
      <c r="A121" s="57" t="s">
        <v>93</v>
      </c>
      <c r="B121" s="57" t="s">
        <v>94</v>
      </c>
      <c r="C121" s="58">
        <v>37959</v>
      </c>
      <c r="D121" s="57">
        <v>10363</v>
      </c>
      <c r="E121" s="59">
        <v>447.2</v>
      </c>
    </row>
    <row r="122" spans="1:5" x14ac:dyDescent="0.2">
      <c r="A122" s="57" t="s">
        <v>91</v>
      </c>
      <c r="B122" s="57" t="s">
        <v>97</v>
      </c>
      <c r="C122" s="58">
        <v>37964</v>
      </c>
      <c r="D122" s="57">
        <v>10372</v>
      </c>
      <c r="E122" s="59">
        <v>9210.9</v>
      </c>
    </row>
    <row r="123" spans="1:5" x14ac:dyDescent="0.2">
      <c r="A123" s="57" t="s">
        <v>93</v>
      </c>
      <c r="B123" s="57" t="s">
        <v>99</v>
      </c>
      <c r="C123" s="58">
        <v>37964</v>
      </c>
      <c r="D123" s="57">
        <v>10369</v>
      </c>
      <c r="E123" s="59">
        <v>2390.4</v>
      </c>
    </row>
    <row r="124" spans="1:5" x14ac:dyDescent="0.2">
      <c r="A124" s="57" t="s">
        <v>93</v>
      </c>
      <c r="B124" s="57" t="s">
        <v>98</v>
      </c>
      <c r="C124" s="58">
        <v>37964</v>
      </c>
      <c r="D124" s="57">
        <v>10374</v>
      </c>
      <c r="E124" s="59">
        <v>459</v>
      </c>
    </row>
    <row r="125" spans="1:5" x14ac:dyDescent="0.2">
      <c r="A125" s="57" t="s">
        <v>93</v>
      </c>
      <c r="B125" s="57" t="s">
        <v>96</v>
      </c>
      <c r="C125" s="58">
        <v>37964</v>
      </c>
      <c r="D125" s="57">
        <v>10375</v>
      </c>
      <c r="E125" s="59">
        <v>338</v>
      </c>
    </row>
    <row r="126" spans="1:5" x14ac:dyDescent="0.2">
      <c r="A126" s="57" t="s">
        <v>93</v>
      </c>
      <c r="B126" s="57" t="s">
        <v>94</v>
      </c>
      <c r="C126" s="58">
        <v>37966</v>
      </c>
      <c r="D126" s="57">
        <v>10373</v>
      </c>
      <c r="E126" s="59">
        <v>1366.4</v>
      </c>
    </row>
    <row r="127" spans="1:5" x14ac:dyDescent="0.2">
      <c r="A127" s="57" t="s">
        <v>93</v>
      </c>
      <c r="B127" s="57" t="s">
        <v>98</v>
      </c>
      <c r="C127" s="58">
        <v>37968</v>
      </c>
      <c r="D127" s="57">
        <v>10376</v>
      </c>
      <c r="E127" s="59">
        <v>399</v>
      </c>
    </row>
    <row r="128" spans="1:5" x14ac:dyDescent="0.2">
      <c r="A128" s="57" t="s">
        <v>93</v>
      </c>
      <c r="B128" s="57" t="s">
        <v>98</v>
      </c>
      <c r="C128" s="58">
        <v>37968</v>
      </c>
      <c r="D128" s="57">
        <v>10377</v>
      </c>
      <c r="E128" s="59">
        <v>863.6</v>
      </c>
    </row>
    <row r="129" spans="1:5" x14ac:dyDescent="0.2">
      <c r="A129" s="57" t="s">
        <v>93</v>
      </c>
      <c r="B129" s="57" t="s">
        <v>100</v>
      </c>
      <c r="C129" s="58">
        <v>37968</v>
      </c>
      <c r="D129" s="57">
        <v>10379</v>
      </c>
      <c r="E129" s="59">
        <v>863.28</v>
      </c>
    </row>
    <row r="130" spans="1:5" x14ac:dyDescent="0.2">
      <c r="A130" s="57" t="s">
        <v>93</v>
      </c>
      <c r="B130" s="57" t="s">
        <v>96</v>
      </c>
      <c r="C130" s="58">
        <v>37968</v>
      </c>
      <c r="D130" s="57">
        <v>10381</v>
      </c>
      <c r="E130" s="59">
        <v>112</v>
      </c>
    </row>
    <row r="131" spans="1:5" x14ac:dyDescent="0.2">
      <c r="A131" s="57" t="s">
        <v>93</v>
      </c>
      <c r="B131" s="57" t="s">
        <v>94</v>
      </c>
      <c r="C131" s="58">
        <v>37971</v>
      </c>
      <c r="D131" s="57">
        <v>10382</v>
      </c>
      <c r="E131" s="59">
        <v>2900</v>
      </c>
    </row>
    <row r="132" spans="1:5" x14ac:dyDescent="0.2">
      <c r="A132" s="57" t="s">
        <v>93</v>
      </c>
      <c r="B132" s="57" t="s">
        <v>99</v>
      </c>
      <c r="C132" s="58">
        <v>37973</v>
      </c>
      <c r="D132" s="57">
        <v>10383</v>
      </c>
      <c r="E132" s="59">
        <v>899</v>
      </c>
    </row>
    <row r="133" spans="1:5" x14ac:dyDescent="0.2">
      <c r="A133" s="57" t="s">
        <v>91</v>
      </c>
      <c r="B133" s="57" t="s">
        <v>97</v>
      </c>
      <c r="C133" s="58">
        <v>37974</v>
      </c>
      <c r="D133" s="57">
        <v>10378</v>
      </c>
      <c r="E133" s="59">
        <v>103.2</v>
      </c>
    </row>
    <row r="134" spans="1:5" x14ac:dyDescent="0.2">
      <c r="A134" s="57" t="s">
        <v>93</v>
      </c>
      <c r="B134" s="57" t="s">
        <v>98</v>
      </c>
      <c r="C134" s="58">
        <v>37975</v>
      </c>
      <c r="D134" s="57">
        <v>10387</v>
      </c>
      <c r="E134" s="59">
        <v>1058.4000000000001</v>
      </c>
    </row>
    <row r="135" spans="1:5" x14ac:dyDescent="0.2">
      <c r="A135" s="57" t="s">
        <v>93</v>
      </c>
      <c r="B135" s="57" t="s">
        <v>100</v>
      </c>
      <c r="C135" s="58">
        <v>37975</v>
      </c>
      <c r="D135" s="57">
        <v>10388</v>
      </c>
      <c r="E135" s="59">
        <v>1228.8</v>
      </c>
    </row>
    <row r="136" spans="1:5" x14ac:dyDescent="0.2">
      <c r="A136" s="57" t="s">
        <v>93</v>
      </c>
      <c r="B136" s="57" t="s">
        <v>96</v>
      </c>
      <c r="C136" s="58">
        <v>37975</v>
      </c>
      <c r="D136" s="57">
        <v>10384</v>
      </c>
      <c r="E136" s="59">
        <v>2222.4</v>
      </c>
    </row>
    <row r="137" spans="1:5" x14ac:dyDescent="0.2">
      <c r="A137" s="57" t="s">
        <v>93</v>
      </c>
      <c r="B137" s="57" t="s">
        <v>98</v>
      </c>
      <c r="C137" s="58">
        <v>37978</v>
      </c>
      <c r="D137" s="57">
        <v>10385</v>
      </c>
      <c r="E137" s="59">
        <v>691.2</v>
      </c>
    </row>
    <row r="138" spans="1:5" x14ac:dyDescent="0.2">
      <c r="A138" s="57" t="s">
        <v>93</v>
      </c>
      <c r="B138" s="57" t="s">
        <v>98</v>
      </c>
      <c r="C138" s="58">
        <v>37979</v>
      </c>
      <c r="D138" s="57">
        <v>10371</v>
      </c>
      <c r="E138" s="59">
        <v>72.959999999999994</v>
      </c>
    </row>
    <row r="139" spans="1:5" x14ac:dyDescent="0.2">
      <c r="A139" s="57" t="s">
        <v>93</v>
      </c>
      <c r="B139" s="57" t="s">
        <v>94</v>
      </c>
      <c r="C139" s="58">
        <v>37979</v>
      </c>
      <c r="D139" s="57">
        <v>10389</v>
      </c>
      <c r="E139" s="59">
        <v>1832.8</v>
      </c>
    </row>
    <row r="140" spans="1:5" x14ac:dyDescent="0.2">
      <c r="A140" s="57" t="s">
        <v>91</v>
      </c>
      <c r="B140" s="57" t="s">
        <v>95</v>
      </c>
      <c r="C140" s="58">
        <v>37980</v>
      </c>
      <c r="D140" s="57">
        <v>10386</v>
      </c>
      <c r="E140" s="59">
        <v>166</v>
      </c>
    </row>
    <row r="141" spans="1:5" x14ac:dyDescent="0.2">
      <c r="A141" s="57" t="s">
        <v>91</v>
      </c>
      <c r="B141" s="57" t="s">
        <v>92</v>
      </c>
      <c r="C141" s="58">
        <v>37981</v>
      </c>
      <c r="D141" s="57">
        <v>10390</v>
      </c>
      <c r="E141" s="59">
        <v>2090.88</v>
      </c>
    </row>
    <row r="142" spans="1:5" x14ac:dyDescent="0.2">
      <c r="A142" s="57" t="s">
        <v>91</v>
      </c>
      <c r="B142" s="57" t="s">
        <v>92</v>
      </c>
      <c r="C142" s="58">
        <v>37982</v>
      </c>
      <c r="D142" s="57">
        <v>10370</v>
      </c>
      <c r="E142" s="59">
        <v>1117.5999999999999</v>
      </c>
    </row>
    <row r="143" spans="1:5" x14ac:dyDescent="0.2">
      <c r="A143" s="57" t="s">
        <v>93</v>
      </c>
      <c r="B143" s="57" t="s">
        <v>99</v>
      </c>
      <c r="C143" s="58">
        <v>37985</v>
      </c>
      <c r="D143" s="57">
        <v>10366</v>
      </c>
      <c r="E143" s="59">
        <v>136</v>
      </c>
    </row>
    <row r="144" spans="1:5" x14ac:dyDescent="0.2">
      <c r="A144" s="57" t="s">
        <v>93</v>
      </c>
      <c r="B144" s="57" t="s">
        <v>96</v>
      </c>
      <c r="C144" s="58">
        <v>37986</v>
      </c>
      <c r="D144" s="57">
        <v>10391</v>
      </c>
      <c r="E144" s="59">
        <v>86.4</v>
      </c>
    </row>
    <row r="145" spans="1:5" x14ac:dyDescent="0.2">
      <c r="A145" s="57" t="s">
        <v>93</v>
      </c>
      <c r="B145" s="57" t="s">
        <v>100</v>
      </c>
      <c r="C145" s="58">
        <v>37987</v>
      </c>
      <c r="D145" s="57">
        <v>10392</v>
      </c>
      <c r="E145" s="59">
        <v>1440</v>
      </c>
    </row>
    <row r="146" spans="1:5" x14ac:dyDescent="0.2">
      <c r="A146" s="57" t="s">
        <v>91</v>
      </c>
      <c r="B146" s="57" t="s">
        <v>97</v>
      </c>
      <c r="C146" s="58">
        <v>37988</v>
      </c>
      <c r="D146" s="57">
        <v>10397</v>
      </c>
      <c r="E146" s="59">
        <v>716.72</v>
      </c>
    </row>
    <row r="147" spans="1:5" x14ac:dyDescent="0.2">
      <c r="A147" s="57" t="s">
        <v>91</v>
      </c>
      <c r="B147" s="57" t="s">
        <v>95</v>
      </c>
      <c r="C147" s="58">
        <v>37988</v>
      </c>
      <c r="D147" s="57">
        <v>10771</v>
      </c>
      <c r="E147" s="59">
        <v>344</v>
      </c>
    </row>
    <row r="148" spans="1:5" x14ac:dyDescent="0.2">
      <c r="A148" s="57" t="s">
        <v>93</v>
      </c>
      <c r="B148" s="57" t="s">
        <v>98</v>
      </c>
      <c r="C148" s="58">
        <v>37989</v>
      </c>
      <c r="D148" s="57">
        <v>10393</v>
      </c>
      <c r="E148" s="59">
        <v>2556.9499999999998</v>
      </c>
    </row>
    <row r="149" spans="1:5" x14ac:dyDescent="0.2">
      <c r="A149" s="57" t="s">
        <v>93</v>
      </c>
      <c r="B149" s="57" t="s">
        <v>98</v>
      </c>
      <c r="C149" s="58">
        <v>37989</v>
      </c>
      <c r="D149" s="57">
        <v>10394</v>
      </c>
      <c r="E149" s="59">
        <v>442</v>
      </c>
    </row>
    <row r="150" spans="1:5" x14ac:dyDescent="0.2">
      <c r="A150" s="57" t="s">
        <v>91</v>
      </c>
      <c r="B150" s="57" t="s">
        <v>92</v>
      </c>
      <c r="C150" s="58">
        <v>37989</v>
      </c>
      <c r="D150" s="57">
        <v>10395</v>
      </c>
      <c r="E150" s="59">
        <v>2122.92</v>
      </c>
    </row>
    <row r="151" spans="1:5" x14ac:dyDescent="0.2">
      <c r="A151" s="57" t="s">
        <v>93</v>
      </c>
      <c r="B151" s="57" t="s">
        <v>98</v>
      </c>
      <c r="C151" s="58">
        <v>37992</v>
      </c>
      <c r="D151" s="57">
        <v>10396</v>
      </c>
      <c r="E151" s="59">
        <v>1903.8</v>
      </c>
    </row>
    <row r="152" spans="1:5" x14ac:dyDescent="0.2">
      <c r="A152" s="57" t="s">
        <v>93</v>
      </c>
      <c r="B152" s="57" t="s">
        <v>99</v>
      </c>
      <c r="C152" s="58">
        <v>37994</v>
      </c>
      <c r="D152" s="57">
        <v>10399</v>
      </c>
      <c r="E152" s="59">
        <v>1765.6</v>
      </c>
    </row>
    <row r="153" spans="1:5" x14ac:dyDescent="0.2">
      <c r="A153" s="57" t="s">
        <v>93</v>
      </c>
      <c r="B153" s="57" t="s">
        <v>100</v>
      </c>
      <c r="C153" s="58">
        <v>37994</v>
      </c>
      <c r="D153" s="57">
        <v>10404</v>
      </c>
      <c r="E153" s="59">
        <v>1591.25</v>
      </c>
    </row>
    <row r="154" spans="1:5" x14ac:dyDescent="0.2">
      <c r="A154" s="57" t="s">
        <v>93</v>
      </c>
      <c r="B154" s="57" t="s">
        <v>100</v>
      </c>
      <c r="C154" s="58">
        <v>37995</v>
      </c>
      <c r="D154" s="57">
        <v>10398</v>
      </c>
      <c r="E154" s="59">
        <v>2505.6</v>
      </c>
    </row>
    <row r="155" spans="1:5" x14ac:dyDescent="0.2">
      <c r="A155" s="57" t="s">
        <v>93</v>
      </c>
      <c r="B155" s="57" t="s">
        <v>94</v>
      </c>
      <c r="C155" s="58">
        <v>37995</v>
      </c>
      <c r="D155" s="57">
        <v>10403</v>
      </c>
      <c r="E155" s="59">
        <v>855.01</v>
      </c>
    </row>
    <row r="156" spans="1:5" x14ac:dyDescent="0.2">
      <c r="A156" s="57" t="s">
        <v>93</v>
      </c>
      <c r="B156" s="57" t="s">
        <v>99</v>
      </c>
      <c r="C156" s="58">
        <v>37996</v>
      </c>
      <c r="D156" s="57">
        <v>10402</v>
      </c>
      <c r="E156" s="59">
        <v>2713.5</v>
      </c>
    </row>
    <row r="157" spans="1:5" x14ac:dyDescent="0.2">
      <c r="A157" s="57" t="s">
        <v>93</v>
      </c>
      <c r="B157" s="57" t="s">
        <v>98</v>
      </c>
      <c r="C157" s="58">
        <v>37996</v>
      </c>
      <c r="D157" s="57">
        <v>10401</v>
      </c>
      <c r="E157" s="59">
        <v>3868.6</v>
      </c>
    </row>
    <row r="158" spans="1:5" x14ac:dyDescent="0.2">
      <c r="A158" s="57" t="s">
        <v>91</v>
      </c>
      <c r="B158" s="57" t="s">
        <v>101</v>
      </c>
      <c r="C158" s="58">
        <v>37999</v>
      </c>
      <c r="D158" s="57">
        <v>10406</v>
      </c>
      <c r="E158" s="59">
        <v>1830.78</v>
      </c>
    </row>
    <row r="159" spans="1:5" x14ac:dyDescent="0.2">
      <c r="A159" s="57" t="s">
        <v>93</v>
      </c>
      <c r="B159" s="57" t="s">
        <v>99</v>
      </c>
      <c r="C159" s="58">
        <v>38000</v>
      </c>
      <c r="D159" s="57">
        <v>10408</v>
      </c>
      <c r="E159" s="59">
        <v>1622.4</v>
      </c>
    </row>
    <row r="160" spans="1:5" x14ac:dyDescent="0.2">
      <c r="A160" s="57" t="s">
        <v>93</v>
      </c>
      <c r="B160" s="57" t="s">
        <v>96</v>
      </c>
      <c r="C160" s="58">
        <v>38000</v>
      </c>
      <c r="D160" s="57">
        <v>10409</v>
      </c>
      <c r="E160" s="59">
        <v>319.2</v>
      </c>
    </row>
    <row r="161" spans="1:5" x14ac:dyDescent="0.2">
      <c r="A161" s="57" t="s">
        <v>93</v>
      </c>
      <c r="B161" s="57" t="s">
        <v>99</v>
      </c>
      <c r="C161" s="58">
        <v>38001</v>
      </c>
      <c r="D161" s="57">
        <v>10412</v>
      </c>
      <c r="E161" s="59">
        <v>334.8</v>
      </c>
    </row>
    <row r="162" spans="1:5" x14ac:dyDescent="0.2">
      <c r="A162" s="57" t="s">
        <v>93</v>
      </c>
      <c r="B162" s="57" t="s">
        <v>96</v>
      </c>
      <c r="C162" s="58">
        <v>38001</v>
      </c>
      <c r="D162" s="57">
        <v>10410</v>
      </c>
      <c r="E162" s="59">
        <v>802</v>
      </c>
    </row>
    <row r="163" spans="1:5" x14ac:dyDescent="0.2">
      <c r="A163" s="57" t="s">
        <v>93</v>
      </c>
      <c r="B163" s="57" t="s">
        <v>99</v>
      </c>
      <c r="C163" s="58">
        <v>38002</v>
      </c>
      <c r="D163" s="57">
        <v>10380</v>
      </c>
      <c r="E163" s="59">
        <v>1313.82</v>
      </c>
    </row>
    <row r="164" spans="1:5" x14ac:dyDescent="0.2">
      <c r="A164" s="57" t="s">
        <v>93</v>
      </c>
      <c r="B164" s="57" t="s">
        <v>98</v>
      </c>
      <c r="C164" s="58">
        <v>38002</v>
      </c>
      <c r="D164" s="57">
        <v>10400</v>
      </c>
      <c r="E164" s="59">
        <v>3063</v>
      </c>
    </row>
    <row r="165" spans="1:5" x14ac:dyDescent="0.2">
      <c r="A165" s="57" t="s">
        <v>93</v>
      </c>
      <c r="B165" s="57" t="s">
        <v>96</v>
      </c>
      <c r="C165" s="58">
        <v>38002</v>
      </c>
      <c r="D165" s="57">
        <v>10413</v>
      </c>
      <c r="E165" s="59">
        <v>2123.1999999999998</v>
      </c>
    </row>
    <row r="166" spans="1:5" x14ac:dyDescent="0.2">
      <c r="A166" s="57" t="s">
        <v>93</v>
      </c>
      <c r="B166" s="57" t="s">
        <v>100</v>
      </c>
      <c r="C166" s="58">
        <v>38003</v>
      </c>
      <c r="D166" s="57">
        <v>10414</v>
      </c>
      <c r="E166" s="59">
        <v>224.83</v>
      </c>
    </row>
    <row r="167" spans="1:5" x14ac:dyDescent="0.2">
      <c r="A167" s="57" t="s">
        <v>91</v>
      </c>
      <c r="B167" s="57" t="s">
        <v>95</v>
      </c>
      <c r="C167" s="58">
        <v>38007</v>
      </c>
      <c r="D167" s="57">
        <v>10411</v>
      </c>
      <c r="E167" s="59">
        <v>966.8</v>
      </c>
    </row>
    <row r="168" spans="1:5" x14ac:dyDescent="0.2">
      <c r="A168" s="57" t="s">
        <v>93</v>
      </c>
      <c r="B168" s="57" t="s">
        <v>98</v>
      </c>
      <c r="C168" s="58">
        <v>38008</v>
      </c>
      <c r="D168" s="57">
        <v>10405</v>
      </c>
      <c r="E168" s="59">
        <v>400</v>
      </c>
    </row>
    <row r="169" spans="1:5" x14ac:dyDescent="0.2">
      <c r="A169" s="57" t="s">
        <v>93</v>
      </c>
      <c r="B169" s="57" t="s">
        <v>96</v>
      </c>
      <c r="C169" s="58">
        <v>38010</v>
      </c>
      <c r="D169" s="57">
        <v>10415</v>
      </c>
      <c r="E169" s="59">
        <v>102.4</v>
      </c>
    </row>
    <row r="170" spans="1:5" x14ac:dyDescent="0.2">
      <c r="A170" s="57" t="s">
        <v>93</v>
      </c>
      <c r="B170" s="57" t="s">
        <v>94</v>
      </c>
      <c r="C170" s="58">
        <v>38010</v>
      </c>
      <c r="D170" s="57">
        <v>10418</v>
      </c>
      <c r="E170" s="59">
        <v>1814.8</v>
      </c>
    </row>
    <row r="171" spans="1:5" x14ac:dyDescent="0.2">
      <c r="A171" s="57" t="s">
        <v>93</v>
      </c>
      <c r="B171" s="57" t="s">
        <v>99</v>
      </c>
      <c r="C171" s="58">
        <v>38013</v>
      </c>
      <c r="D171" s="57">
        <v>10416</v>
      </c>
      <c r="E171" s="59">
        <v>720</v>
      </c>
    </row>
    <row r="172" spans="1:5" x14ac:dyDescent="0.2">
      <c r="A172" s="57" t="s">
        <v>93</v>
      </c>
      <c r="B172" s="57" t="s">
        <v>99</v>
      </c>
      <c r="C172" s="58">
        <v>38013</v>
      </c>
      <c r="D172" s="57">
        <v>10421</v>
      </c>
      <c r="E172" s="59">
        <v>1194.27</v>
      </c>
    </row>
    <row r="173" spans="1:5" x14ac:dyDescent="0.2">
      <c r="A173" s="57" t="s">
        <v>91</v>
      </c>
      <c r="B173" s="57" t="s">
        <v>101</v>
      </c>
      <c r="C173" s="58">
        <v>38013</v>
      </c>
      <c r="D173" s="57">
        <v>10424</v>
      </c>
      <c r="E173" s="59">
        <v>9194.56</v>
      </c>
    </row>
    <row r="174" spans="1:5" x14ac:dyDescent="0.2">
      <c r="A174" s="57" t="s">
        <v>93</v>
      </c>
      <c r="B174" s="57" t="s">
        <v>96</v>
      </c>
      <c r="C174" s="58">
        <v>38013</v>
      </c>
      <c r="D174" s="57">
        <v>10420</v>
      </c>
      <c r="E174" s="59">
        <v>1707.84</v>
      </c>
    </row>
    <row r="175" spans="1:5" x14ac:dyDescent="0.2">
      <c r="A175" s="57" t="s">
        <v>93</v>
      </c>
      <c r="B175" s="57" t="s">
        <v>94</v>
      </c>
      <c r="C175" s="58">
        <v>38014</v>
      </c>
      <c r="D175" s="57">
        <v>10417</v>
      </c>
      <c r="E175" s="59">
        <v>11188.4</v>
      </c>
    </row>
    <row r="176" spans="1:5" x14ac:dyDescent="0.2">
      <c r="A176" s="57" t="s">
        <v>93</v>
      </c>
      <c r="B176" s="57" t="s">
        <v>100</v>
      </c>
      <c r="C176" s="58">
        <v>38016</v>
      </c>
      <c r="D176" s="57">
        <v>10407</v>
      </c>
      <c r="E176" s="59">
        <v>1194</v>
      </c>
    </row>
    <row r="177" spans="1:5" x14ac:dyDescent="0.2">
      <c r="A177" s="57" t="s">
        <v>93</v>
      </c>
      <c r="B177" s="57" t="s">
        <v>94</v>
      </c>
      <c r="C177" s="58">
        <v>38016</v>
      </c>
      <c r="D177" s="57">
        <v>10419</v>
      </c>
      <c r="E177" s="59">
        <v>2097.6</v>
      </c>
    </row>
    <row r="178" spans="1:5" x14ac:dyDescent="0.2">
      <c r="A178" s="57" t="s">
        <v>93</v>
      </c>
      <c r="B178" s="57" t="s">
        <v>100</v>
      </c>
      <c r="C178" s="58">
        <v>38017</v>
      </c>
      <c r="D178" s="57">
        <v>10422</v>
      </c>
      <c r="E178" s="59">
        <v>49.8</v>
      </c>
    </row>
    <row r="179" spans="1:5" x14ac:dyDescent="0.2">
      <c r="A179" s="57" t="s">
        <v>93</v>
      </c>
      <c r="B179" s="57" t="s">
        <v>94</v>
      </c>
      <c r="C179" s="58">
        <v>38020</v>
      </c>
      <c r="D179" s="57">
        <v>10430</v>
      </c>
      <c r="E179" s="59">
        <v>4899.2</v>
      </c>
    </row>
    <row r="180" spans="1:5" x14ac:dyDescent="0.2">
      <c r="A180" s="57" t="s">
        <v>91</v>
      </c>
      <c r="B180" s="57" t="s">
        <v>101</v>
      </c>
      <c r="C180" s="58">
        <v>38021</v>
      </c>
      <c r="D180" s="57">
        <v>10428</v>
      </c>
      <c r="E180" s="59">
        <v>192</v>
      </c>
    </row>
    <row r="181" spans="1:5" x14ac:dyDescent="0.2">
      <c r="A181" s="57" t="s">
        <v>93</v>
      </c>
      <c r="B181" s="57" t="s">
        <v>94</v>
      </c>
      <c r="C181" s="58">
        <v>38023</v>
      </c>
      <c r="D181" s="57">
        <v>10426</v>
      </c>
      <c r="E181" s="59">
        <v>338.2</v>
      </c>
    </row>
    <row r="182" spans="1:5" x14ac:dyDescent="0.2">
      <c r="A182" s="57" t="s">
        <v>93</v>
      </c>
      <c r="B182" s="57" t="s">
        <v>99</v>
      </c>
      <c r="C182" s="58">
        <v>38024</v>
      </c>
      <c r="D182" s="57">
        <v>10435</v>
      </c>
      <c r="E182" s="59">
        <v>631.6</v>
      </c>
    </row>
    <row r="183" spans="1:5" x14ac:dyDescent="0.2">
      <c r="A183" s="57" t="s">
        <v>93</v>
      </c>
      <c r="B183" s="57" t="s">
        <v>96</v>
      </c>
      <c r="C183" s="58">
        <v>38024</v>
      </c>
      <c r="D183" s="57">
        <v>10429</v>
      </c>
      <c r="E183" s="59">
        <v>1441.37</v>
      </c>
    </row>
    <row r="184" spans="1:5" x14ac:dyDescent="0.2">
      <c r="A184" s="57" t="s">
        <v>93</v>
      </c>
      <c r="B184" s="57" t="s">
        <v>96</v>
      </c>
      <c r="C184" s="58">
        <v>38024</v>
      </c>
      <c r="D184" s="57">
        <v>10432</v>
      </c>
      <c r="E184" s="59">
        <v>485</v>
      </c>
    </row>
    <row r="185" spans="1:5" x14ac:dyDescent="0.2">
      <c r="A185" s="57" t="s">
        <v>93</v>
      </c>
      <c r="B185" s="57" t="s">
        <v>94</v>
      </c>
      <c r="C185" s="58">
        <v>38024</v>
      </c>
      <c r="D185" s="57">
        <v>10431</v>
      </c>
      <c r="E185" s="59">
        <v>1892.25</v>
      </c>
    </row>
    <row r="186" spans="1:5" x14ac:dyDescent="0.2">
      <c r="A186" s="57" t="s">
        <v>91</v>
      </c>
      <c r="B186" s="57" t="s">
        <v>92</v>
      </c>
      <c r="C186" s="58">
        <v>38027</v>
      </c>
      <c r="D186" s="57">
        <v>10439</v>
      </c>
      <c r="E186" s="59">
        <v>1078</v>
      </c>
    </row>
    <row r="187" spans="1:5" x14ac:dyDescent="0.2">
      <c r="A187" s="57" t="s">
        <v>93</v>
      </c>
      <c r="B187" s="57" t="s">
        <v>96</v>
      </c>
      <c r="C187" s="58">
        <v>38028</v>
      </c>
      <c r="D187" s="57">
        <v>10436</v>
      </c>
      <c r="E187" s="59">
        <v>1994.52</v>
      </c>
    </row>
    <row r="188" spans="1:5" x14ac:dyDescent="0.2">
      <c r="A188" s="57" t="s">
        <v>93</v>
      </c>
      <c r="B188" s="57" t="s">
        <v>99</v>
      </c>
      <c r="C188" s="58">
        <v>38029</v>
      </c>
      <c r="D188" s="57">
        <v>10437</v>
      </c>
      <c r="E188" s="59">
        <v>393</v>
      </c>
    </row>
    <row r="189" spans="1:5" x14ac:dyDescent="0.2">
      <c r="A189" s="57" t="s">
        <v>93</v>
      </c>
      <c r="B189" s="57" t="s">
        <v>96</v>
      </c>
      <c r="C189" s="58">
        <v>38030</v>
      </c>
      <c r="D189" s="57">
        <v>10434</v>
      </c>
      <c r="E189" s="59">
        <v>321.12</v>
      </c>
    </row>
    <row r="190" spans="1:5" x14ac:dyDescent="0.2">
      <c r="A190" s="57" t="s">
        <v>93</v>
      </c>
      <c r="B190" s="57" t="s">
        <v>99</v>
      </c>
      <c r="C190" s="58">
        <v>38031</v>
      </c>
      <c r="D190" s="57">
        <v>10443</v>
      </c>
      <c r="E190" s="59">
        <v>517.44000000000005</v>
      </c>
    </row>
    <row r="191" spans="1:5" x14ac:dyDescent="0.2">
      <c r="A191" s="57" t="s">
        <v>93</v>
      </c>
      <c r="B191" s="57" t="s">
        <v>96</v>
      </c>
      <c r="C191" s="58">
        <v>38031</v>
      </c>
      <c r="D191" s="57">
        <v>10438</v>
      </c>
      <c r="E191" s="59">
        <v>454</v>
      </c>
    </row>
    <row r="192" spans="1:5" x14ac:dyDescent="0.2">
      <c r="A192" s="57" t="s">
        <v>91</v>
      </c>
      <c r="B192" s="57" t="s">
        <v>92</v>
      </c>
      <c r="C192" s="58">
        <v>38031</v>
      </c>
      <c r="D192" s="57">
        <v>10425</v>
      </c>
      <c r="E192" s="59">
        <v>360</v>
      </c>
    </row>
    <row r="193" spans="1:5" x14ac:dyDescent="0.2">
      <c r="A193" s="57" t="s">
        <v>93</v>
      </c>
      <c r="B193" s="57" t="s">
        <v>96</v>
      </c>
      <c r="C193" s="58">
        <v>38035</v>
      </c>
      <c r="D193" s="57">
        <v>10442</v>
      </c>
      <c r="E193" s="59">
        <v>1792</v>
      </c>
    </row>
    <row r="194" spans="1:5" x14ac:dyDescent="0.2">
      <c r="A194" s="57" t="s">
        <v>91</v>
      </c>
      <c r="B194" s="57" t="s">
        <v>92</v>
      </c>
      <c r="C194" s="58">
        <v>38036</v>
      </c>
      <c r="D194" s="57">
        <v>10446</v>
      </c>
      <c r="E194" s="59">
        <v>246.24</v>
      </c>
    </row>
    <row r="195" spans="1:5" x14ac:dyDescent="0.2">
      <c r="A195" s="57" t="s">
        <v>93</v>
      </c>
      <c r="B195" s="57" t="s">
        <v>96</v>
      </c>
      <c r="C195" s="58">
        <v>38037</v>
      </c>
      <c r="D195" s="57">
        <v>10445</v>
      </c>
      <c r="E195" s="59">
        <v>174.9</v>
      </c>
    </row>
    <row r="196" spans="1:5" x14ac:dyDescent="0.2">
      <c r="A196" s="57" t="s">
        <v>93</v>
      </c>
      <c r="B196" s="57" t="s">
        <v>96</v>
      </c>
      <c r="C196" s="58">
        <v>38038</v>
      </c>
      <c r="D196" s="57">
        <v>10444</v>
      </c>
      <c r="E196" s="59">
        <v>1031.7</v>
      </c>
    </row>
    <row r="197" spans="1:5" x14ac:dyDescent="0.2">
      <c r="A197" s="57" t="s">
        <v>93</v>
      </c>
      <c r="B197" s="57" t="s">
        <v>94</v>
      </c>
      <c r="C197" s="58">
        <v>38041</v>
      </c>
      <c r="D197" s="57">
        <v>10448</v>
      </c>
      <c r="E197" s="59">
        <v>443.4</v>
      </c>
    </row>
    <row r="198" spans="1:5" x14ac:dyDescent="0.2">
      <c r="A198" s="57" t="s">
        <v>91</v>
      </c>
      <c r="B198" s="57" t="s">
        <v>92</v>
      </c>
      <c r="C198" s="58">
        <v>38041</v>
      </c>
      <c r="D198" s="57">
        <v>10423</v>
      </c>
      <c r="E198" s="59">
        <v>1020</v>
      </c>
    </row>
    <row r="199" spans="1:5" x14ac:dyDescent="0.2">
      <c r="A199" s="57" t="s">
        <v>93</v>
      </c>
      <c r="B199" s="57" t="s">
        <v>94</v>
      </c>
      <c r="C199" s="58">
        <v>38042</v>
      </c>
      <c r="D199" s="57">
        <v>10454</v>
      </c>
      <c r="E199" s="59">
        <v>331.2</v>
      </c>
    </row>
    <row r="200" spans="1:5" x14ac:dyDescent="0.2">
      <c r="A200" s="57" t="s">
        <v>93</v>
      </c>
      <c r="B200" s="57" t="s">
        <v>99</v>
      </c>
      <c r="C200" s="58">
        <v>38043</v>
      </c>
      <c r="D200" s="57">
        <v>10452</v>
      </c>
      <c r="E200" s="59">
        <v>2018.5</v>
      </c>
    </row>
    <row r="201" spans="1:5" x14ac:dyDescent="0.2">
      <c r="A201" s="57" t="s">
        <v>93</v>
      </c>
      <c r="B201" s="57" t="s">
        <v>98</v>
      </c>
      <c r="C201" s="58">
        <v>38043</v>
      </c>
      <c r="D201" s="57">
        <v>10453</v>
      </c>
      <c r="E201" s="59">
        <v>407.7</v>
      </c>
    </row>
    <row r="202" spans="1:5" x14ac:dyDescent="0.2">
      <c r="A202" s="57" t="s">
        <v>93</v>
      </c>
      <c r="B202" s="57" t="s">
        <v>96</v>
      </c>
      <c r="C202" s="58">
        <v>38044</v>
      </c>
      <c r="D202" s="57">
        <v>10449</v>
      </c>
      <c r="E202" s="59">
        <v>1838.2</v>
      </c>
    </row>
    <row r="203" spans="1:5" x14ac:dyDescent="0.2">
      <c r="A203" s="57" t="s">
        <v>93</v>
      </c>
      <c r="B203" s="57" t="s">
        <v>99</v>
      </c>
      <c r="C203" s="58">
        <v>38045</v>
      </c>
      <c r="D203" s="57">
        <v>10456</v>
      </c>
      <c r="E203" s="59">
        <v>557.6</v>
      </c>
    </row>
    <row r="204" spans="1:5" x14ac:dyDescent="0.2">
      <c r="A204" s="57" t="s">
        <v>93</v>
      </c>
      <c r="B204" s="57" t="s">
        <v>94</v>
      </c>
      <c r="C204" s="58">
        <v>38045</v>
      </c>
      <c r="D204" s="57">
        <v>10440</v>
      </c>
      <c r="E204" s="59">
        <v>4924.13</v>
      </c>
    </row>
    <row r="205" spans="1:5" x14ac:dyDescent="0.2">
      <c r="A205" s="57" t="s">
        <v>93</v>
      </c>
      <c r="B205" s="57" t="s">
        <v>94</v>
      </c>
      <c r="C205" s="58">
        <v>38045</v>
      </c>
      <c r="D205" s="57">
        <v>10459</v>
      </c>
      <c r="E205" s="59">
        <v>1659.2</v>
      </c>
    </row>
    <row r="206" spans="1:5" x14ac:dyDescent="0.2">
      <c r="A206" s="57" t="s">
        <v>93</v>
      </c>
      <c r="B206" s="57" t="s">
        <v>99</v>
      </c>
      <c r="C206" s="58">
        <v>38049</v>
      </c>
      <c r="D206" s="57">
        <v>10455</v>
      </c>
      <c r="E206" s="59">
        <v>2684</v>
      </c>
    </row>
    <row r="207" spans="1:5" x14ac:dyDescent="0.2">
      <c r="A207" s="57" t="s">
        <v>93</v>
      </c>
      <c r="B207" s="57" t="s">
        <v>99</v>
      </c>
      <c r="C207" s="58">
        <v>38049</v>
      </c>
      <c r="D207" s="57">
        <v>10460</v>
      </c>
      <c r="E207" s="59">
        <v>176.1</v>
      </c>
    </row>
    <row r="208" spans="1:5" x14ac:dyDescent="0.2">
      <c r="A208" s="57" t="s">
        <v>93</v>
      </c>
      <c r="B208" s="57" t="s">
        <v>100</v>
      </c>
      <c r="C208" s="58">
        <v>38049</v>
      </c>
      <c r="D208" s="57">
        <v>10457</v>
      </c>
      <c r="E208" s="59">
        <v>1584</v>
      </c>
    </row>
    <row r="209" spans="1:5" x14ac:dyDescent="0.2">
      <c r="A209" s="57" t="s">
        <v>93</v>
      </c>
      <c r="B209" s="57" t="s">
        <v>94</v>
      </c>
      <c r="C209" s="58">
        <v>38049</v>
      </c>
      <c r="D209" s="57">
        <v>10427</v>
      </c>
      <c r="E209" s="59">
        <v>651</v>
      </c>
    </row>
    <row r="210" spans="1:5" x14ac:dyDescent="0.2">
      <c r="A210" s="57" t="s">
        <v>91</v>
      </c>
      <c r="B210" s="57" t="s">
        <v>101</v>
      </c>
      <c r="C210" s="58">
        <v>38050</v>
      </c>
      <c r="D210" s="57">
        <v>10458</v>
      </c>
      <c r="E210" s="59">
        <v>3891</v>
      </c>
    </row>
    <row r="211" spans="1:5" x14ac:dyDescent="0.2">
      <c r="A211" s="57" t="s">
        <v>93</v>
      </c>
      <c r="B211" s="57" t="s">
        <v>96</v>
      </c>
      <c r="C211" s="58">
        <v>38050</v>
      </c>
      <c r="D211" s="57">
        <v>10433</v>
      </c>
      <c r="E211" s="59">
        <v>851.2</v>
      </c>
    </row>
    <row r="212" spans="1:5" x14ac:dyDescent="0.2">
      <c r="A212" s="57" t="s">
        <v>93</v>
      </c>
      <c r="B212" s="57" t="s">
        <v>98</v>
      </c>
      <c r="C212" s="58">
        <v>38051</v>
      </c>
      <c r="D212" s="57">
        <v>10461</v>
      </c>
      <c r="E212" s="59">
        <v>1538.7</v>
      </c>
    </row>
    <row r="213" spans="1:5" x14ac:dyDescent="0.2">
      <c r="A213" s="57" t="s">
        <v>91</v>
      </c>
      <c r="B213" s="57" t="s">
        <v>97</v>
      </c>
      <c r="C213" s="58">
        <v>38052</v>
      </c>
      <c r="D213" s="57">
        <v>10463</v>
      </c>
      <c r="E213" s="59">
        <v>713.3</v>
      </c>
    </row>
    <row r="214" spans="1:5" x14ac:dyDescent="0.2">
      <c r="A214" s="57" t="s">
        <v>93</v>
      </c>
      <c r="B214" s="57" t="s">
        <v>94</v>
      </c>
      <c r="C214" s="58">
        <v>38053</v>
      </c>
      <c r="D214" s="57">
        <v>10447</v>
      </c>
      <c r="E214" s="59">
        <v>914.4</v>
      </c>
    </row>
    <row r="215" spans="1:5" x14ac:dyDescent="0.2">
      <c r="A215" s="57" t="s">
        <v>93</v>
      </c>
      <c r="B215" s="57" t="s">
        <v>99</v>
      </c>
      <c r="C215" s="58">
        <v>38057</v>
      </c>
      <c r="D215" s="57">
        <v>10450</v>
      </c>
      <c r="E215" s="59">
        <v>425.12</v>
      </c>
    </row>
    <row r="216" spans="1:5" x14ac:dyDescent="0.2">
      <c r="A216" s="57" t="s">
        <v>93</v>
      </c>
      <c r="B216" s="57" t="s">
        <v>99</v>
      </c>
      <c r="C216" s="58">
        <v>38057</v>
      </c>
      <c r="D216" s="57">
        <v>10467</v>
      </c>
      <c r="E216" s="59">
        <v>235.2</v>
      </c>
    </row>
    <row r="217" spans="1:5" x14ac:dyDescent="0.2">
      <c r="A217" s="57" t="s">
        <v>93</v>
      </c>
      <c r="B217" s="57" t="s">
        <v>96</v>
      </c>
      <c r="C217" s="58">
        <v>38058</v>
      </c>
      <c r="D217" s="57">
        <v>10468</v>
      </c>
      <c r="E217" s="59">
        <v>717.6</v>
      </c>
    </row>
    <row r="218" spans="1:5" x14ac:dyDescent="0.2">
      <c r="A218" s="57" t="s">
        <v>93</v>
      </c>
      <c r="B218" s="57" t="s">
        <v>94</v>
      </c>
      <c r="C218" s="58">
        <v>38058</v>
      </c>
      <c r="D218" s="57">
        <v>10451</v>
      </c>
      <c r="E218" s="59">
        <v>3849.66</v>
      </c>
    </row>
    <row r="219" spans="1:5" x14ac:dyDescent="0.2">
      <c r="A219" s="57" t="s">
        <v>93</v>
      </c>
      <c r="B219" s="57" t="s">
        <v>94</v>
      </c>
      <c r="C219" s="58">
        <v>38059</v>
      </c>
      <c r="D219" s="57">
        <v>10466</v>
      </c>
      <c r="E219" s="59">
        <v>216</v>
      </c>
    </row>
    <row r="220" spans="1:5" x14ac:dyDescent="0.2">
      <c r="A220" s="57" t="s">
        <v>93</v>
      </c>
      <c r="B220" s="57" t="s">
        <v>98</v>
      </c>
      <c r="C220" s="58">
        <v>38060</v>
      </c>
      <c r="D220" s="57">
        <v>10465</v>
      </c>
      <c r="E220" s="59">
        <v>2518</v>
      </c>
    </row>
    <row r="221" spans="1:5" x14ac:dyDescent="0.2">
      <c r="A221" s="57" t="s">
        <v>93</v>
      </c>
      <c r="B221" s="57" t="s">
        <v>98</v>
      </c>
      <c r="C221" s="58">
        <v>38060</v>
      </c>
      <c r="D221" s="57">
        <v>10469</v>
      </c>
      <c r="E221" s="59">
        <v>956.67</v>
      </c>
    </row>
    <row r="222" spans="1:5" x14ac:dyDescent="0.2">
      <c r="A222" s="57" t="s">
        <v>93</v>
      </c>
      <c r="B222" s="57" t="s">
        <v>96</v>
      </c>
      <c r="C222" s="58">
        <v>38060</v>
      </c>
      <c r="D222" s="57">
        <v>10441</v>
      </c>
      <c r="E222" s="59">
        <v>1755</v>
      </c>
    </row>
    <row r="223" spans="1:5" x14ac:dyDescent="0.2">
      <c r="A223" s="57" t="s">
        <v>93</v>
      </c>
      <c r="B223" s="57" t="s">
        <v>94</v>
      </c>
      <c r="C223" s="58">
        <v>38060</v>
      </c>
      <c r="D223" s="57">
        <v>10464</v>
      </c>
      <c r="E223" s="59">
        <v>1609.28</v>
      </c>
    </row>
    <row r="224" spans="1:5" x14ac:dyDescent="0.2">
      <c r="A224" s="57" t="s">
        <v>93</v>
      </c>
      <c r="B224" s="57" t="s">
        <v>94</v>
      </c>
      <c r="C224" s="58">
        <v>38060</v>
      </c>
      <c r="D224" s="57">
        <v>10470</v>
      </c>
      <c r="E224" s="59">
        <v>1820.8</v>
      </c>
    </row>
    <row r="225" spans="1:5" x14ac:dyDescent="0.2">
      <c r="A225" s="57" t="s">
        <v>93</v>
      </c>
      <c r="B225" s="57" t="s">
        <v>100</v>
      </c>
      <c r="C225" s="58">
        <v>38064</v>
      </c>
      <c r="D225" s="57">
        <v>10462</v>
      </c>
      <c r="E225" s="59">
        <v>156</v>
      </c>
    </row>
    <row r="226" spans="1:5" x14ac:dyDescent="0.2">
      <c r="A226" s="57" t="s">
        <v>93</v>
      </c>
      <c r="B226" s="57" t="s">
        <v>100</v>
      </c>
      <c r="C226" s="58">
        <v>38064</v>
      </c>
      <c r="D226" s="57">
        <v>10471</v>
      </c>
      <c r="E226" s="59">
        <v>1328</v>
      </c>
    </row>
    <row r="227" spans="1:5" x14ac:dyDescent="0.2">
      <c r="A227" s="57" t="s">
        <v>93</v>
      </c>
      <c r="B227" s="57" t="s">
        <v>99</v>
      </c>
      <c r="C227" s="58">
        <v>38065</v>
      </c>
      <c r="D227" s="57">
        <v>10472</v>
      </c>
      <c r="E227" s="59">
        <v>1036.8</v>
      </c>
    </row>
    <row r="228" spans="1:5" x14ac:dyDescent="0.2">
      <c r="A228" s="57" t="s">
        <v>91</v>
      </c>
      <c r="B228" s="57" t="s">
        <v>97</v>
      </c>
      <c r="C228" s="58">
        <v>38067</v>
      </c>
      <c r="D228" s="57">
        <v>10474</v>
      </c>
      <c r="E228" s="59">
        <v>1249.0999999999999</v>
      </c>
    </row>
    <row r="229" spans="1:5" x14ac:dyDescent="0.2">
      <c r="A229" s="57" t="s">
        <v>93</v>
      </c>
      <c r="B229" s="57" t="s">
        <v>98</v>
      </c>
      <c r="C229" s="58">
        <v>38067</v>
      </c>
      <c r="D229" s="57">
        <v>10473</v>
      </c>
      <c r="E229" s="59">
        <v>230.4</v>
      </c>
    </row>
    <row r="230" spans="1:5" x14ac:dyDescent="0.2">
      <c r="A230" s="57" t="s">
        <v>93</v>
      </c>
      <c r="B230" s="57" t="s">
        <v>96</v>
      </c>
      <c r="C230" s="58">
        <v>38067</v>
      </c>
      <c r="D230" s="57">
        <v>10479</v>
      </c>
      <c r="E230" s="59">
        <v>10495.6</v>
      </c>
    </row>
    <row r="231" spans="1:5" x14ac:dyDescent="0.2">
      <c r="A231" s="57" t="s">
        <v>93</v>
      </c>
      <c r="B231" s="57" t="s">
        <v>99</v>
      </c>
      <c r="C231" s="58">
        <v>38070</v>
      </c>
      <c r="D231" s="57">
        <v>10476</v>
      </c>
      <c r="E231" s="59">
        <v>180.48</v>
      </c>
    </row>
    <row r="232" spans="1:5" x14ac:dyDescent="0.2">
      <c r="A232" s="57" t="s">
        <v>91</v>
      </c>
      <c r="B232" s="57" t="s">
        <v>92</v>
      </c>
      <c r="C232" s="58">
        <v>38070</v>
      </c>
      <c r="D232" s="57">
        <v>10480</v>
      </c>
      <c r="E232" s="59">
        <v>756</v>
      </c>
    </row>
    <row r="233" spans="1:5" x14ac:dyDescent="0.2">
      <c r="A233" s="57" t="s">
        <v>91</v>
      </c>
      <c r="B233" s="57" t="s">
        <v>97</v>
      </c>
      <c r="C233" s="58">
        <v>38071</v>
      </c>
      <c r="D233" s="57">
        <v>10477</v>
      </c>
      <c r="E233" s="59">
        <v>558</v>
      </c>
    </row>
    <row r="234" spans="1:5" x14ac:dyDescent="0.2">
      <c r="A234" s="57" t="s">
        <v>93</v>
      </c>
      <c r="B234" s="57" t="s">
        <v>99</v>
      </c>
      <c r="C234" s="58">
        <v>38071</v>
      </c>
      <c r="D234" s="57">
        <v>10481</v>
      </c>
      <c r="E234" s="59">
        <v>1472</v>
      </c>
    </row>
    <row r="235" spans="1:5" x14ac:dyDescent="0.2">
      <c r="A235" s="57" t="s">
        <v>93</v>
      </c>
      <c r="B235" s="57" t="s">
        <v>100</v>
      </c>
      <c r="C235" s="58">
        <v>38072</v>
      </c>
      <c r="D235" s="57">
        <v>10478</v>
      </c>
      <c r="E235" s="59">
        <v>471.2</v>
      </c>
    </row>
    <row r="236" spans="1:5" x14ac:dyDescent="0.2">
      <c r="A236" s="57" t="s">
        <v>93</v>
      </c>
      <c r="B236" s="57" t="s">
        <v>100</v>
      </c>
      <c r="C236" s="58">
        <v>38074</v>
      </c>
      <c r="D236" s="57">
        <v>10487</v>
      </c>
      <c r="E236" s="59">
        <v>889.7</v>
      </c>
    </row>
    <row r="237" spans="1:5" x14ac:dyDescent="0.2">
      <c r="A237" s="57" t="s">
        <v>93</v>
      </c>
      <c r="B237" s="57" t="s">
        <v>94</v>
      </c>
      <c r="C237" s="58">
        <v>38077</v>
      </c>
      <c r="D237" s="57">
        <v>10485</v>
      </c>
      <c r="E237" s="59">
        <v>1584</v>
      </c>
    </row>
    <row r="238" spans="1:5" x14ac:dyDescent="0.2">
      <c r="A238" s="57" t="s">
        <v>93</v>
      </c>
      <c r="B238" s="57" t="s">
        <v>96</v>
      </c>
      <c r="C238" s="58">
        <v>38078</v>
      </c>
      <c r="D238" s="57">
        <v>10484</v>
      </c>
      <c r="E238" s="59">
        <v>386.2</v>
      </c>
    </row>
    <row r="239" spans="1:5" x14ac:dyDescent="0.2">
      <c r="A239" s="57" t="s">
        <v>93</v>
      </c>
      <c r="B239" s="57" t="s">
        <v>99</v>
      </c>
      <c r="C239" s="58">
        <v>38079</v>
      </c>
      <c r="D239" s="57">
        <v>10488</v>
      </c>
      <c r="E239" s="59">
        <v>1512</v>
      </c>
    </row>
    <row r="240" spans="1:5" x14ac:dyDescent="0.2">
      <c r="A240" s="57" t="s">
        <v>93</v>
      </c>
      <c r="B240" s="57" t="s">
        <v>98</v>
      </c>
      <c r="C240" s="58">
        <v>38079</v>
      </c>
      <c r="D240" s="57">
        <v>10486</v>
      </c>
      <c r="E240" s="59">
        <v>1272</v>
      </c>
    </row>
    <row r="241" spans="1:5" x14ac:dyDescent="0.2">
      <c r="A241" s="57" t="s">
        <v>91</v>
      </c>
      <c r="B241" s="57" t="s">
        <v>101</v>
      </c>
      <c r="C241" s="58">
        <v>38080</v>
      </c>
      <c r="D241" s="57">
        <v>10490</v>
      </c>
      <c r="E241" s="59">
        <v>3163.2</v>
      </c>
    </row>
    <row r="242" spans="1:5" x14ac:dyDescent="0.2">
      <c r="A242" s="57" t="s">
        <v>91</v>
      </c>
      <c r="B242" s="57" t="s">
        <v>95</v>
      </c>
      <c r="C242" s="58">
        <v>38081</v>
      </c>
      <c r="D242" s="57">
        <v>10475</v>
      </c>
      <c r="E242" s="59">
        <v>1505.18</v>
      </c>
    </row>
    <row r="243" spans="1:5" x14ac:dyDescent="0.2">
      <c r="A243" s="57" t="s">
        <v>91</v>
      </c>
      <c r="B243" s="57" t="s">
        <v>101</v>
      </c>
      <c r="C243" s="58">
        <v>38084</v>
      </c>
      <c r="D243" s="57">
        <v>10496</v>
      </c>
      <c r="E243" s="59">
        <v>190</v>
      </c>
    </row>
    <row r="244" spans="1:5" x14ac:dyDescent="0.2">
      <c r="A244" s="57" t="s">
        <v>91</v>
      </c>
      <c r="B244" s="57" t="s">
        <v>101</v>
      </c>
      <c r="C244" s="58">
        <v>38084</v>
      </c>
      <c r="D244" s="57">
        <v>10497</v>
      </c>
      <c r="E244" s="59">
        <v>1380.6</v>
      </c>
    </row>
    <row r="245" spans="1:5" x14ac:dyDescent="0.2">
      <c r="A245" s="57" t="s">
        <v>93</v>
      </c>
      <c r="B245" s="57" t="s">
        <v>99</v>
      </c>
      <c r="C245" s="58">
        <v>38085</v>
      </c>
      <c r="D245" s="57">
        <v>10491</v>
      </c>
      <c r="E245" s="59">
        <v>259.5</v>
      </c>
    </row>
    <row r="246" spans="1:5" x14ac:dyDescent="0.2">
      <c r="A246" s="57" t="s">
        <v>93</v>
      </c>
      <c r="B246" s="57" t="s">
        <v>94</v>
      </c>
      <c r="C246" s="58">
        <v>38086</v>
      </c>
      <c r="D246" s="57">
        <v>10494</v>
      </c>
      <c r="E246" s="59">
        <v>912</v>
      </c>
    </row>
    <row r="247" spans="1:5" x14ac:dyDescent="0.2">
      <c r="A247" s="57" t="s">
        <v>91</v>
      </c>
      <c r="B247" s="57" t="s">
        <v>92</v>
      </c>
      <c r="C247" s="58">
        <v>38086</v>
      </c>
      <c r="D247" s="57">
        <v>10489</v>
      </c>
      <c r="E247" s="59">
        <v>439.2</v>
      </c>
    </row>
    <row r="248" spans="1:5" x14ac:dyDescent="0.2">
      <c r="A248" s="57" t="s">
        <v>93</v>
      </c>
      <c r="B248" s="57" t="s">
        <v>98</v>
      </c>
      <c r="C248" s="58">
        <v>38087</v>
      </c>
      <c r="D248" s="57">
        <v>10482</v>
      </c>
      <c r="E248" s="59">
        <v>147</v>
      </c>
    </row>
    <row r="249" spans="1:5" x14ac:dyDescent="0.2">
      <c r="A249" s="57" t="s">
        <v>93</v>
      </c>
      <c r="B249" s="57" t="s">
        <v>94</v>
      </c>
      <c r="C249" s="58">
        <v>38087</v>
      </c>
      <c r="D249" s="57">
        <v>10493</v>
      </c>
      <c r="E249" s="59">
        <v>608.4</v>
      </c>
    </row>
    <row r="250" spans="1:5" x14ac:dyDescent="0.2">
      <c r="A250" s="57" t="s">
        <v>93</v>
      </c>
      <c r="B250" s="57" t="s">
        <v>99</v>
      </c>
      <c r="C250" s="58">
        <v>38088</v>
      </c>
      <c r="D250" s="57">
        <v>10498</v>
      </c>
      <c r="E250" s="59">
        <v>575</v>
      </c>
    </row>
    <row r="251" spans="1:5" x14ac:dyDescent="0.2">
      <c r="A251" s="57" t="s">
        <v>93</v>
      </c>
      <c r="B251" s="57" t="s">
        <v>96</v>
      </c>
      <c r="C251" s="58">
        <v>38088</v>
      </c>
      <c r="D251" s="57">
        <v>10492</v>
      </c>
      <c r="E251" s="59">
        <v>851.2</v>
      </c>
    </row>
    <row r="252" spans="1:5" x14ac:dyDescent="0.2">
      <c r="A252" s="57" t="s">
        <v>93</v>
      </c>
      <c r="B252" s="57" t="s">
        <v>96</v>
      </c>
      <c r="C252" s="58">
        <v>38088</v>
      </c>
      <c r="D252" s="57">
        <v>10495</v>
      </c>
      <c r="E252" s="59">
        <v>278</v>
      </c>
    </row>
    <row r="253" spans="1:5" x14ac:dyDescent="0.2">
      <c r="A253" s="57" t="s">
        <v>91</v>
      </c>
      <c r="B253" s="57" t="s">
        <v>95</v>
      </c>
      <c r="C253" s="58">
        <v>38093</v>
      </c>
      <c r="D253" s="57">
        <v>10501</v>
      </c>
      <c r="E253" s="59">
        <v>149</v>
      </c>
    </row>
    <row r="254" spans="1:5" x14ac:dyDescent="0.2">
      <c r="A254" s="57" t="s">
        <v>93</v>
      </c>
      <c r="B254" s="57" t="s">
        <v>94</v>
      </c>
      <c r="C254" s="58">
        <v>38093</v>
      </c>
      <c r="D254" s="57">
        <v>10499</v>
      </c>
      <c r="E254" s="59">
        <v>1412</v>
      </c>
    </row>
    <row r="255" spans="1:5" x14ac:dyDescent="0.2">
      <c r="A255" s="57" t="s">
        <v>91</v>
      </c>
      <c r="B255" s="57" t="s">
        <v>92</v>
      </c>
      <c r="C255" s="58">
        <v>38093</v>
      </c>
      <c r="D255" s="57">
        <v>10503</v>
      </c>
      <c r="E255" s="59">
        <v>2048.5</v>
      </c>
    </row>
    <row r="256" spans="1:5" x14ac:dyDescent="0.2">
      <c r="A256" s="57" t="s">
        <v>91</v>
      </c>
      <c r="B256" s="57" t="s">
        <v>92</v>
      </c>
      <c r="C256" s="58">
        <v>38094</v>
      </c>
      <c r="D256" s="57">
        <v>10500</v>
      </c>
      <c r="E256" s="59">
        <v>523.26</v>
      </c>
    </row>
    <row r="257" spans="1:5" x14ac:dyDescent="0.2">
      <c r="A257" s="57" t="s">
        <v>93</v>
      </c>
      <c r="B257" s="57" t="s">
        <v>94</v>
      </c>
      <c r="C257" s="58">
        <v>38095</v>
      </c>
      <c r="D257" s="57">
        <v>10504</v>
      </c>
      <c r="E257" s="59">
        <v>1388.5</v>
      </c>
    </row>
    <row r="258" spans="1:5" x14ac:dyDescent="0.2">
      <c r="A258" s="57" t="s">
        <v>93</v>
      </c>
      <c r="B258" s="57" t="s">
        <v>96</v>
      </c>
      <c r="C258" s="58">
        <v>38098</v>
      </c>
      <c r="D258" s="57">
        <v>10505</v>
      </c>
      <c r="E258" s="59">
        <v>147.9</v>
      </c>
    </row>
    <row r="259" spans="1:5" x14ac:dyDescent="0.2">
      <c r="A259" s="57" t="s">
        <v>93</v>
      </c>
      <c r="B259" s="57" t="s">
        <v>94</v>
      </c>
      <c r="C259" s="58">
        <v>38098</v>
      </c>
      <c r="D259" s="57">
        <v>10511</v>
      </c>
      <c r="E259" s="59">
        <v>2550</v>
      </c>
    </row>
    <row r="260" spans="1:5" x14ac:dyDescent="0.2">
      <c r="A260" s="57" t="s">
        <v>91</v>
      </c>
      <c r="B260" s="57" t="s">
        <v>101</v>
      </c>
      <c r="C260" s="58">
        <v>38099</v>
      </c>
      <c r="D260" s="57">
        <v>10507</v>
      </c>
      <c r="E260" s="59">
        <v>749.06</v>
      </c>
    </row>
    <row r="261" spans="1:5" x14ac:dyDescent="0.2">
      <c r="A261" s="57" t="s">
        <v>91</v>
      </c>
      <c r="B261" s="57" t="s">
        <v>101</v>
      </c>
      <c r="C261" s="58">
        <v>38101</v>
      </c>
      <c r="D261" s="57">
        <v>10512</v>
      </c>
      <c r="E261" s="59">
        <v>525.29999999999995</v>
      </c>
    </row>
    <row r="262" spans="1:5" x14ac:dyDescent="0.2">
      <c r="A262" s="57" t="s">
        <v>91</v>
      </c>
      <c r="B262" s="57" t="s">
        <v>101</v>
      </c>
      <c r="C262" s="58">
        <v>38102</v>
      </c>
      <c r="D262" s="57">
        <v>10483</v>
      </c>
      <c r="E262" s="59">
        <v>668.8</v>
      </c>
    </row>
    <row r="263" spans="1:5" x14ac:dyDescent="0.2">
      <c r="A263" s="57" t="s">
        <v>91</v>
      </c>
      <c r="B263" s="57" t="s">
        <v>101</v>
      </c>
      <c r="C263" s="58">
        <v>38105</v>
      </c>
      <c r="D263" s="57">
        <v>10513</v>
      </c>
      <c r="E263" s="59">
        <v>1942</v>
      </c>
    </row>
    <row r="264" spans="1:5" x14ac:dyDescent="0.2">
      <c r="A264" s="57" t="s">
        <v>91</v>
      </c>
      <c r="B264" s="57" t="s">
        <v>92</v>
      </c>
      <c r="C264" s="58">
        <v>38105</v>
      </c>
      <c r="D264" s="57">
        <v>10510</v>
      </c>
      <c r="E264" s="59">
        <v>4707.54</v>
      </c>
    </row>
    <row r="265" spans="1:5" x14ac:dyDescent="0.2">
      <c r="A265" s="57" t="s">
        <v>93</v>
      </c>
      <c r="B265" s="57" t="s">
        <v>100</v>
      </c>
      <c r="C265" s="58">
        <v>38106</v>
      </c>
      <c r="D265" s="57">
        <v>10502</v>
      </c>
      <c r="E265" s="59">
        <v>816.3</v>
      </c>
    </row>
    <row r="266" spans="1:5" x14ac:dyDescent="0.2">
      <c r="A266" s="57" t="s">
        <v>93</v>
      </c>
      <c r="B266" s="57" t="s">
        <v>96</v>
      </c>
      <c r="C266" s="58">
        <v>38106</v>
      </c>
      <c r="D266" s="57">
        <v>10517</v>
      </c>
      <c r="E266" s="59">
        <v>352</v>
      </c>
    </row>
    <row r="267" spans="1:5" x14ac:dyDescent="0.2">
      <c r="A267" s="57" t="s">
        <v>93</v>
      </c>
      <c r="B267" s="57" t="s">
        <v>94</v>
      </c>
      <c r="C267" s="58">
        <v>38106</v>
      </c>
      <c r="D267" s="57">
        <v>10509</v>
      </c>
      <c r="E267" s="59">
        <v>136.80000000000001</v>
      </c>
    </row>
    <row r="268" spans="1:5" x14ac:dyDescent="0.2">
      <c r="A268" s="57" t="s">
        <v>93</v>
      </c>
      <c r="B268" s="57" t="s">
        <v>100</v>
      </c>
      <c r="C268" s="58">
        <v>38108</v>
      </c>
      <c r="D268" s="57">
        <v>10516</v>
      </c>
      <c r="E268" s="59">
        <v>2381.0500000000002</v>
      </c>
    </row>
    <row r="269" spans="1:5" x14ac:dyDescent="0.2">
      <c r="A269" s="57" t="s">
        <v>91</v>
      </c>
      <c r="B269" s="57" t="s">
        <v>101</v>
      </c>
      <c r="C269" s="58">
        <v>38108</v>
      </c>
      <c r="D269" s="57">
        <v>10520</v>
      </c>
      <c r="E269" s="59">
        <v>200</v>
      </c>
    </row>
    <row r="270" spans="1:5" x14ac:dyDescent="0.2">
      <c r="A270" s="57" t="s">
        <v>91</v>
      </c>
      <c r="B270" s="57" t="s">
        <v>92</v>
      </c>
      <c r="C270" s="58">
        <v>38108</v>
      </c>
      <c r="D270" s="57">
        <v>10519</v>
      </c>
      <c r="E270" s="59">
        <v>2314.1999999999998</v>
      </c>
    </row>
    <row r="271" spans="1:5" x14ac:dyDescent="0.2">
      <c r="A271" s="57" t="s">
        <v>93</v>
      </c>
      <c r="B271" s="57" t="s">
        <v>99</v>
      </c>
      <c r="C271" s="58">
        <v>38109</v>
      </c>
      <c r="D271" s="57">
        <v>10521</v>
      </c>
      <c r="E271" s="59">
        <v>225.5</v>
      </c>
    </row>
    <row r="272" spans="1:5" x14ac:dyDescent="0.2">
      <c r="A272" s="57" t="s">
        <v>91</v>
      </c>
      <c r="B272" s="57" t="s">
        <v>95</v>
      </c>
      <c r="C272" s="58">
        <v>38109</v>
      </c>
      <c r="D272" s="57">
        <v>10506</v>
      </c>
      <c r="E272" s="59">
        <v>415.8</v>
      </c>
    </row>
    <row r="273" spans="1:5" x14ac:dyDescent="0.2">
      <c r="A273" s="57" t="s">
        <v>93</v>
      </c>
      <c r="B273" s="57" t="s">
        <v>94</v>
      </c>
      <c r="C273" s="58">
        <v>38112</v>
      </c>
      <c r="D273" s="57">
        <v>10518</v>
      </c>
      <c r="E273" s="59">
        <v>4150.05</v>
      </c>
    </row>
    <row r="274" spans="1:5" x14ac:dyDescent="0.2">
      <c r="A274" s="57" t="s">
        <v>93</v>
      </c>
      <c r="B274" s="57" t="s">
        <v>94</v>
      </c>
      <c r="C274" s="58">
        <v>38113</v>
      </c>
      <c r="D274" s="57">
        <v>10522</v>
      </c>
      <c r="E274" s="59">
        <v>2318.2399999999998</v>
      </c>
    </row>
    <row r="275" spans="1:5" x14ac:dyDescent="0.2">
      <c r="A275" s="57" t="s">
        <v>93</v>
      </c>
      <c r="B275" s="57" t="s">
        <v>98</v>
      </c>
      <c r="C275" s="58">
        <v>38114</v>
      </c>
      <c r="D275" s="57">
        <v>10524</v>
      </c>
      <c r="E275" s="59">
        <v>3192.65</v>
      </c>
    </row>
    <row r="276" spans="1:5" x14ac:dyDescent="0.2">
      <c r="A276" s="57" t="s">
        <v>91</v>
      </c>
      <c r="B276" s="57" t="s">
        <v>101</v>
      </c>
      <c r="C276" s="58">
        <v>38114</v>
      </c>
      <c r="D276" s="57">
        <v>10527</v>
      </c>
      <c r="E276" s="59">
        <v>1503</v>
      </c>
    </row>
    <row r="277" spans="1:5" x14ac:dyDescent="0.2">
      <c r="A277" s="57" t="s">
        <v>91</v>
      </c>
      <c r="B277" s="57" t="s">
        <v>97</v>
      </c>
      <c r="C277" s="58">
        <v>38116</v>
      </c>
      <c r="D277" s="57">
        <v>10529</v>
      </c>
      <c r="E277" s="59">
        <v>946</v>
      </c>
    </row>
    <row r="278" spans="1:5" x14ac:dyDescent="0.2">
      <c r="A278" s="57" t="s">
        <v>91</v>
      </c>
      <c r="B278" s="57" t="s">
        <v>92</v>
      </c>
      <c r="C278" s="58">
        <v>38116</v>
      </c>
      <c r="D278" s="57">
        <v>10528</v>
      </c>
      <c r="E278" s="59">
        <v>392.2</v>
      </c>
    </row>
    <row r="279" spans="1:5" x14ac:dyDescent="0.2">
      <c r="A279" s="57" t="s">
        <v>91</v>
      </c>
      <c r="B279" s="57" t="s">
        <v>101</v>
      </c>
      <c r="C279" s="58">
        <v>38119</v>
      </c>
      <c r="D279" s="57">
        <v>10532</v>
      </c>
      <c r="E279" s="59">
        <v>796.35</v>
      </c>
    </row>
    <row r="280" spans="1:5" x14ac:dyDescent="0.2">
      <c r="A280" s="57" t="s">
        <v>93</v>
      </c>
      <c r="B280" s="57" t="s">
        <v>96</v>
      </c>
      <c r="C280" s="58">
        <v>38119</v>
      </c>
      <c r="D280" s="57">
        <v>10530</v>
      </c>
      <c r="E280" s="59">
        <v>4180</v>
      </c>
    </row>
    <row r="281" spans="1:5" x14ac:dyDescent="0.2">
      <c r="A281" s="57" t="s">
        <v>93</v>
      </c>
      <c r="B281" s="57" t="s">
        <v>98</v>
      </c>
      <c r="C281" s="58">
        <v>38120</v>
      </c>
      <c r="D281" s="57">
        <v>10508</v>
      </c>
      <c r="E281" s="59">
        <v>240</v>
      </c>
    </row>
    <row r="282" spans="1:5" x14ac:dyDescent="0.2">
      <c r="A282" s="57" t="s">
        <v>93</v>
      </c>
      <c r="B282" s="57" t="s">
        <v>99</v>
      </c>
      <c r="C282" s="58">
        <v>38121</v>
      </c>
      <c r="D282" s="57">
        <v>10534</v>
      </c>
      <c r="E282" s="59">
        <v>465.7</v>
      </c>
    </row>
    <row r="283" spans="1:5" x14ac:dyDescent="0.2">
      <c r="A283" s="57" t="s">
        <v>93</v>
      </c>
      <c r="B283" s="57" t="s">
        <v>94</v>
      </c>
      <c r="C283" s="58">
        <v>38122</v>
      </c>
      <c r="D283" s="57">
        <v>10526</v>
      </c>
      <c r="E283" s="59">
        <v>1151.4000000000001</v>
      </c>
    </row>
    <row r="284" spans="1:5" x14ac:dyDescent="0.2">
      <c r="A284" s="57" t="s">
        <v>91</v>
      </c>
      <c r="B284" s="57" t="s">
        <v>95</v>
      </c>
      <c r="C284" s="58">
        <v>38123</v>
      </c>
      <c r="D284" s="57">
        <v>10538</v>
      </c>
      <c r="E284" s="59">
        <v>139.80000000000001</v>
      </c>
    </row>
    <row r="285" spans="1:5" x14ac:dyDescent="0.2">
      <c r="A285" s="57" t="s">
        <v>93</v>
      </c>
      <c r="B285" s="57" t="s">
        <v>96</v>
      </c>
      <c r="C285" s="58">
        <v>38123</v>
      </c>
      <c r="D285" s="57">
        <v>10514</v>
      </c>
      <c r="E285" s="59">
        <v>8623.4500000000007</v>
      </c>
    </row>
    <row r="286" spans="1:5" x14ac:dyDescent="0.2">
      <c r="A286" s="57" t="s">
        <v>93</v>
      </c>
      <c r="B286" s="57" t="s">
        <v>98</v>
      </c>
      <c r="C286" s="58">
        <v>38126</v>
      </c>
      <c r="D286" s="57">
        <v>10537</v>
      </c>
      <c r="E286" s="59">
        <v>1823.8</v>
      </c>
    </row>
    <row r="287" spans="1:5" x14ac:dyDescent="0.2">
      <c r="A287" s="57" t="s">
        <v>91</v>
      </c>
      <c r="B287" s="57" t="s">
        <v>101</v>
      </c>
      <c r="C287" s="58">
        <v>38126</v>
      </c>
      <c r="D287" s="57">
        <v>10531</v>
      </c>
      <c r="E287" s="59">
        <v>110</v>
      </c>
    </row>
    <row r="288" spans="1:5" x14ac:dyDescent="0.2">
      <c r="A288" s="57" t="s">
        <v>93</v>
      </c>
      <c r="B288" s="57" t="s">
        <v>94</v>
      </c>
      <c r="C288" s="58">
        <v>38128</v>
      </c>
      <c r="D288" s="57">
        <v>10535</v>
      </c>
      <c r="E288" s="59">
        <v>1940.85</v>
      </c>
    </row>
    <row r="289" spans="1:5" x14ac:dyDescent="0.2">
      <c r="A289" s="57" t="s">
        <v>93</v>
      </c>
      <c r="B289" s="57" t="s">
        <v>99</v>
      </c>
      <c r="C289" s="58">
        <v>38129</v>
      </c>
      <c r="D289" s="57">
        <v>10533</v>
      </c>
      <c r="E289" s="59">
        <v>2222.1999999999998</v>
      </c>
    </row>
    <row r="290" spans="1:5" x14ac:dyDescent="0.2">
      <c r="A290" s="57" t="s">
        <v>93</v>
      </c>
      <c r="B290" s="57" t="s">
        <v>99</v>
      </c>
      <c r="C290" s="58">
        <v>38130</v>
      </c>
      <c r="D290" s="57">
        <v>10543</v>
      </c>
      <c r="E290" s="59">
        <v>1504.5</v>
      </c>
    </row>
    <row r="291" spans="1:5" x14ac:dyDescent="0.2">
      <c r="A291" s="57" t="s">
        <v>93</v>
      </c>
      <c r="B291" s="57" t="s">
        <v>98</v>
      </c>
      <c r="C291" s="58">
        <v>38130</v>
      </c>
      <c r="D291" s="57">
        <v>10525</v>
      </c>
      <c r="E291" s="59">
        <v>818.4</v>
      </c>
    </row>
    <row r="292" spans="1:5" x14ac:dyDescent="0.2">
      <c r="A292" s="57" t="s">
        <v>93</v>
      </c>
      <c r="B292" s="57" t="s">
        <v>100</v>
      </c>
      <c r="C292" s="58">
        <v>38130</v>
      </c>
      <c r="D292" s="57">
        <v>10515</v>
      </c>
      <c r="E292" s="59">
        <v>9921.2999999999993</v>
      </c>
    </row>
    <row r="293" spans="1:5" x14ac:dyDescent="0.2">
      <c r="A293" s="57" t="s">
        <v>91</v>
      </c>
      <c r="B293" s="57" t="s">
        <v>92</v>
      </c>
      <c r="C293" s="58">
        <v>38130</v>
      </c>
      <c r="D293" s="57">
        <v>10539</v>
      </c>
      <c r="E293" s="59">
        <v>355.5</v>
      </c>
    </row>
    <row r="294" spans="1:5" x14ac:dyDescent="0.2">
      <c r="A294" s="57" t="s">
        <v>93</v>
      </c>
      <c r="B294" s="57" t="s">
        <v>98</v>
      </c>
      <c r="C294" s="58">
        <v>38133</v>
      </c>
      <c r="D294" s="57">
        <v>10542</v>
      </c>
      <c r="E294" s="59">
        <v>469.11</v>
      </c>
    </row>
    <row r="295" spans="1:5" x14ac:dyDescent="0.2">
      <c r="A295" s="57" t="s">
        <v>93</v>
      </c>
      <c r="B295" s="57" t="s">
        <v>98</v>
      </c>
      <c r="C295" s="58">
        <v>38134</v>
      </c>
      <c r="D295" s="57">
        <v>10546</v>
      </c>
      <c r="E295" s="59">
        <v>2812</v>
      </c>
    </row>
    <row r="296" spans="1:5" x14ac:dyDescent="0.2">
      <c r="A296" s="57" t="s">
        <v>93</v>
      </c>
      <c r="B296" s="57" t="s">
        <v>100</v>
      </c>
      <c r="C296" s="58">
        <v>38136</v>
      </c>
      <c r="D296" s="57">
        <v>10541</v>
      </c>
      <c r="E296" s="59">
        <v>1946.52</v>
      </c>
    </row>
    <row r="297" spans="1:5" x14ac:dyDescent="0.2">
      <c r="A297" s="57" t="s">
        <v>91</v>
      </c>
      <c r="B297" s="57" t="s">
        <v>97</v>
      </c>
      <c r="C297" s="58">
        <v>38137</v>
      </c>
      <c r="D297" s="57">
        <v>10549</v>
      </c>
      <c r="E297" s="59">
        <v>3554.27</v>
      </c>
    </row>
    <row r="298" spans="1:5" x14ac:dyDescent="0.2">
      <c r="A298" s="57" t="s">
        <v>91</v>
      </c>
      <c r="B298" s="57" t="s">
        <v>101</v>
      </c>
      <c r="C298" s="58">
        <v>38137</v>
      </c>
      <c r="D298" s="57">
        <v>10523</v>
      </c>
      <c r="E298" s="59">
        <v>2444.31</v>
      </c>
    </row>
    <row r="299" spans="1:5" x14ac:dyDescent="0.2">
      <c r="A299" s="57" t="s">
        <v>93</v>
      </c>
      <c r="B299" s="57" t="s">
        <v>94</v>
      </c>
      <c r="C299" s="58">
        <v>38137</v>
      </c>
      <c r="D299" s="57">
        <v>10544</v>
      </c>
      <c r="E299" s="59">
        <v>417.2</v>
      </c>
    </row>
    <row r="300" spans="1:5" x14ac:dyDescent="0.2">
      <c r="A300" s="57" t="s">
        <v>93</v>
      </c>
      <c r="B300" s="57" t="s">
        <v>96</v>
      </c>
      <c r="C300" s="58">
        <v>38140</v>
      </c>
      <c r="D300" s="57">
        <v>10547</v>
      </c>
      <c r="E300" s="59">
        <v>1792.8</v>
      </c>
    </row>
    <row r="301" spans="1:5" x14ac:dyDescent="0.2">
      <c r="A301" s="57" t="s">
        <v>93</v>
      </c>
      <c r="B301" s="57" t="s">
        <v>96</v>
      </c>
      <c r="C301" s="58">
        <v>38140</v>
      </c>
      <c r="D301" s="57">
        <v>10548</v>
      </c>
      <c r="E301" s="59">
        <v>240.1</v>
      </c>
    </row>
    <row r="302" spans="1:5" x14ac:dyDescent="0.2">
      <c r="A302" s="57" t="s">
        <v>93</v>
      </c>
      <c r="B302" s="57" t="s">
        <v>100</v>
      </c>
      <c r="C302" s="58">
        <v>38141</v>
      </c>
      <c r="D302" s="57">
        <v>10553</v>
      </c>
      <c r="E302" s="59">
        <v>1546.3</v>
      </c>
    </row>
    <row r="303" spans="1:5" x14ac:dyDescent="0.2">
      <c r="A303" s="57" t="s">
        <v>91</v>
      </c>
      <c r="B303" s="57" t="s">
        <v>92</v>
      </c>
      <c r="C303" s="58">
        <v>38142</v>
      </c>
      <c r="D303" s="57">
        <v>10555</v>
      </c>
      <c r="E303" s="59">
        <v>2944.4</v>
      </c>
    </row>
    <row r="304" spans="1:5" x14ac:dyDescent="0.2">
      <c r="A304" s="57" t="s">
        <v>93</v>
      </c>
      <c r="B304" s="57" t="s">
        <v>100</v>
      </c>
      <c r="C304" s="58">
        <v>38143</v>
      </c>
      <c r="D304" s="57">
        <v>10552</v>
      </c>
      <c r="E304" s="59">
        <v>880.5</v>
      </c>
    </row>
    <row r="305" spans="1:5" x14ac:dyDescent="0.2">
      <c r="A305" s="57" t="s">
        <v>93</v>
      </c>
      <c r="B305" s="57" t="s">
        <v>94</v>
      </c>
      <c r="C305" s="58">
        <v>38143</v>
      </c>
      <c r="D305" s="57">
        <v>10554</v>
      </c>
      <c r="E305" s="59">
        <v>1728.52</v>
      </c>
    </row>
    <row r="306" spans="1:5" x14ac:dyDescent="0.2">
      <c r="A306" s="57" t="s">
        <v>91</v>
      </c>
      <c r="B306" s="57" t="s">
        <v>95</v>
      </c>
      <c r="C306" s="58">
        <v>38144</v>
      </c>
      <c r="D306" s="57">
        <v>10557</v>
      </c>
      <c r="E306" s="59">
        <v>1152.5</v>
      </c>
    </row>
    <row r="307" spans="1:5" x14ac:dyDescent="0.2">
      <c r="A307" s="57" t="s">
        <v>91</v>
      </c>
      <c r="B307" s="57" t="s">
        <v>101</v>
      </c>
      <c r="C307" s="58">
        <v>38144</v>
      </c>
      <c r="D307" s="57">
        <v>10550</v>
      </c>
      <c r="E307" s="59">
        <v>683.3</v>
      </c>
    </row>
    <row r="308" spans="1:5" x14ac:dyDescent="0.2">
      <c r="A308" s="57" t="s">
        <v>93</v>
      </c>
      <c r="B308" s="57" t="s">
        <v>96</v>
      </c>
      <c r="C308" s="58">
        <v>38144</v>
      </c>
      <c r="D308" s="57">
        <v>10536</v>
      </c>
      <c r="E308" s="59">
        <v>1645</v>
      </c>
    </row>
    <row r="309" spans="1:5" x14ac:dyDescent="0.2">
      <c r="A309" s="57" t="s">
        <v>93</v>
      </c>
      <c r="B309" s="57" t="s">
        <v>94</v>
      </c>
      <c r="C309" s="58">
        <v>38144</v>
      </c>
      <c r="D309" s="57">
        <v>10551</v>
      </c>
      <c r="E309" s="59">
        <v>1677.3</v>
      </c>
    </row>
    <row r="310" spans="1:5" x14ac:dyDescent="0.2">
      <c r="A310" s="57" t="s">
        <v>93</v>
      </c>
      <c r="B310" s="57" t="s">
        <v>99</v>
      </c>
      <c r="C310" s="58">
        <v>38147</v>
      </c>
      <c r="D310" s="57">
        <v>10560</v>
      </c>
      <c r="E310" s="59">
        <v>1072.42</v>
      </c>
    </row>
    <row r="311" spans="1:5" x14ac:dyDescent="0.2">
      <c r="A311" s="57" t="s">
        <v>93</v>
      </c>
      <c r="B311" s="57" t="s">
        <v>100</v>
      </c>
      <c r="C311" s="58">
        <v>38147</v>
      </c>
      <c r="D311" s="57">
        <v>10561</v>
      </c>
      <c r="E311" s="59">
        <v>2844.5</v>
      </c>
    </row>
    <row r="312" spans="1:5" x14ac:dyDescent="0.2">
      <c r="A312" s="57" t="s">
        <v>93</v>
      </c>
      <c r="B312" s="57" t="s">
        <v>98</v>
      </c>
      <c r="C312" s="58">
        <v>38148</v>
      </c>
      <c r="D312" s="57">
        <v>10558</v>
      </c>
      <c r="E312" s="59">
        <v>2142.9</v>
      </c>
    </row>
    <row r="313" spans="1:5" x14ac:dyDescent="0.2">
      <c r="A313" s="57" t="s">
        <v>93</v>
      </c>
      <c r="B313" s="57" t="s">
        <v>98</v>
      </c>
      <c r="C313" s="58">
        <v>38150</v>
      </c>
      <c r="D313" s="57">
        <v>10562</v>
      </c>
      <c r="E313" s="59">
        <v>488.7</v>
      </c>
    </row>
    <row r="314" spans="1:5" x14ac:dyDescent="0.2">
      <c r="A314" s="57" t="s">
        <v>93</v>
      </c>
      <c r="B314" s="57" t="s">
        <v>100</v>
      </c>
      <c r="C314" s="58">
        <v>38151</v>
      </c>
      <c r="D314" s="57">
        <v>10556</v>
      </c>
      <c r="E314" s="59">
        <v>835.2</v>
      </c>
    </row>
    <row r="315" spans="1:5" x14ac:dyDescent="0.2">
      <c r="A315" s="57" t="s">
        <v>93</v>
      </c>
      <c r="B315" s="57" t="s">
        <v>96</v>
      </c>
      <c r="C315" s="58">
        <v>38151</v>
      </c>
      <c r="D315" s="57">
        <v>10540</v>
      </c>
      <c r="E315" s="59">
        <v>10191.700000000001</v>
      </c>
    </row>
    <row r="316" spans="1:5" x14ac:dyDescent="0.2">
      <c r="A316" s="57" t="s">
        <v>91</v>
      </c>
      <c r="B316" s="57" t="s">
        <v>92</v>
      </c>
      <c r="C316" s="58">
        <v>38151</v>
      </c>
      <c r="D316" s="57">
        <v>10559</v>
      </c>
      <c r="E316" s="59">
        <v>520.41</v>
      </c>
    </row>
    <row r="317" spans="1:5" x14ac:dyDescent="0.2">
      <c r="A317" s="57" t="s">
        <v>93</v>
      </c>
      <c r="B317" s="57" t="s">
        <v>94</v>
      </c>
      <c r="C317" s="58">
        <v>38154</v>
      </c>
      <c r="D317" s="57">
        <v>10564</v>
      </c>
      <c r="E317" s="59">
        <v>1234.05</v>
      </c>
    </row>
    <row r="318" spans="1:5" x14ac:dyDescent="0.2">
      <c r="A318" s="57" t="s">
        <v>93</v>
      </c>
      <c r="B318" s="57" t="s">
        <v>98</v>
      </c>
      <c r="C318" s="58">
        <v>38155</v>
      </c>
      <c r="D318" s="57">
        <v>10567</v>
      </c>
      <c r="E318" s="59">
        <v>2519</v>
      </c>
    </row>
    <row r="319" spans="1:5" x14ac:dyDescent="0.2">
      <c r="A319" s="57" t="s">
        <v>93</v>
      </c>
      <c r="B319" s="57" t="s">
        <v>99</v>
      </c>
      <c r="C319" s="58">
        <v>38156</v>
      </c>
      <c r="D319" s="57">
        <v>10565</v>
      </c>
      <c r="E319" s="59">
        <v>639.9</v>
      </c>
    </row>
    <row r="320" spans="1:5" x14ac:dyDescent="0.2">
      <c r="A320" s="57" t="s">
        <v>91</v>
      </c>
      <c r="B320" s="57" t="s">
        <v>95</v>
      </c>
      <c r="C320" s="58">
        <v>38156</v>
      </c>
      <c r="D320" s="57">
        <v>10566</v>
      </c>
      <c r="E320" s="59">
        <v>1761</v>
      </c>
    </row>
    <row r="321" spans="1:5" x14ac:dyDescent="0.2">
      <c r="A321" s="57" t="s">
        <v>93</v>
      </c>
      <c r="B321" s="57" t="s">
        <v>96</v>
      </c>
      <c r="C321" s="58">
        <v>38157</v>
      </c>
      <c r="D321" s="57">
        <v>10570</v>
      </c>
      <c r="E321" s="59">
        <v>2465.25</v>
      </c>
    </row>
    <row r="322" spans="1:5" x14ac:dyDescent="0.2">
      <c r="A322" s="57" t="s">
        <v>91</v>
      </c>
      <c r="B322" s="57" t="s">
        <v>101</v>
      </c>
      <c r="C322" s="58">
        <v>38158</v>
      </c>
      <c r="D322" s="57">
        <v>10573</v>
      </c>
      <c r="E322" s="59">
        <v>2082</v>
      </c>
    </row>
    <row r="323" spans="1:5" x14ac:dyDescent="0.2">
      <c r="A323" s="57" t="s">
        <v>93</v>
      </c>
      <c r="B323" s="57" t="s">
        <v>100</v>
      </c>
      <c r="C323" s="58">
        <v>38162</v>
      </c>
      <c r="D323" s="57">
        <v>10563</v>
      </c>
      <c r="E323" s="59">
        <v>965</v>
      </c>
    </row>
    <row r="324" spans="1:5" x14ac:dyDescent="0.2">
      <c r="A324" s="57" t="s">
        <v>93</v>
      </c>
      <c r="B324" s="57" t="s">
        <v>96</v>
      </c>
      <c r="C324" s="58">
        <v>38163</v>
      </c>
      <c r="D324" s="57">
        <v>10572</v>
      </c>
      <c r="E324" s="59">
        <v>1501.08</v>
      </c>
    </row>
    <row r="325" spans="1:5" x14ac:dyDescent="0.2">
      <c r="A325" s="57" t="s">
        <v>93</v>
      </c>
      <c r="B325" s="57" t="s">
        <v>99</v>
      </c>
      <c r="C325" s="58">
        <v>38164</v>
      </c>
      <c r="D325" s="57">
        <v>10545</v>
      </c>
      <c r="E325" s="59">
        <v>210</v>
      </c>
    </row>
    <row r="326" spans="1:5" x14ac:dyDescent="0.2">
      <c r="A326" s="57" t="s">
        <v>91</v>
      </c>
      <c r="B326" s="57" t="s">
        <v>97</v>
      </c>
      <c r="C326" s="58">
        <v>38168</v>
      </c>
      <c r="D326" s="57">
        <v>10575</v>
      </c>
      <c r="E326" s="59">
        <v>2147.4</v>
      </c>
    </row>
    <row r="327" spans="1:5" x14ac:dyDescent="0.2">
      <c r="A327" s="57" t="s">
        <v>91</v>
      </c>
      <c r="B327" s="57" t="s">
        <v>95</v>
      </c>
      <c r="C327" s="58">
        <v>38168</v>
      </c>
      <c r="D327" s="57">
        <v>10577</v>
      </c>
      <c r="E327" s="59">
        <v>569</v>
      </c>
    </row>
    <row r="328" spans="1:5" x14ac:dyDescent="0.2">
      <c r="A328" s="57" t="s">
        <v>93</v>
      </c>
      <c r="B328" s="57" t="s">
        <v>96</v>
      </c>
      <c r="C328" s="58">
        <v>38168</v>
      </c>
      <c r="D328" s="57">
        <v>10576</v>
      </c>
      <c r="E328" s="59">
        <v>838.45</v>
      </c>
    </row>
    <row r="329" spans="1:5" x14ac:dyDescent="0.2">
      <c r="A329" s="57" t="s">
        <v>93</v>
      </c>
      <c r="B329" s="57" t="s">
        <v>94</v>
      </c>
      <c r="C329" s="58">
        <v>38168</v>
      </c>
      <c r="D329" s="57">
        <v>10574</v>
      </c>
      <c r="E329" s="59">
        <v>764.3</v>
      </c>
    </row>
    <row r="330" spans="1:5" x14ac:dyDescent="0.2">
      <c r="A330" s="57" t="s">
        <v>93</v>
      </c>
      <c r="B330" s="57" t="s">
        <v>94</v>
      </c>
      <c r="C330" s="58">
        <v>38169</v>
      </c>
      <c r="D330" s="57">
        <v>10580</v>
      </c>
      <c r="E330" s="59">
        <v>1013.74</v>
      </c>
    </row>
    <row r="331" spans="1:5" x14ac:dyDescent="0.2">
      <c r="A331" s="57" t="s">
        <v>93</v>
      </c>
      <c r="B331" s="57" t="s">
        <v>96</v>
      </c>
      <c r="C331" s="58">
        <v>38170</v>
      </c>
      <c r="D331" s="57">
        <v>10581</v>
      </c>
      <c r="E331" s="59">
        <v>310</v>
      </c>
    </row>
    <row r="332" spans="1:5" x14ac:dyDescent="0.2">
      <c r="A332" s="57" t="s">
        <v>93</v>
      </c>
      <c r="B332" s="57" t="s">
        <v>99</v>
      </c>
      <c r="C332" s="58">
        <v>38172</v>
      </c>
      <c r="D332" s="57">
        <v>10571</v>
      </c>
      <c r="E332" s="59">
        <v>550.59</v>
      </c>
    </row>
    <row r="333" spans="1:5" x14ac:dyDescent="0.2">
      <c r="A333" s="57" t="s">
        <v>93</v>
      </c>
      <c r="B333" s="57" t="s">
        <v>98</v>
      </c>
      <c r="C333" s="58">
        <v>38172</v>
      </c>
      <c r="D333" s="57">
        <v>10579</v>
      </c>
      <c r="E333" s="59">
        <v>317.75</v>
      </c>
    </row>
    <row r="334" spans="1:5" x14ac:dyDescent="0.2">
      <c r="A334" s="57" t="s">
        <v>93</v>
      </c>
      <c r="B334" s="57" t="s">
        <v>100</v>
      </c>
      <c r="C334" s="58">
        <v>38172</v>
      </c>
      <c r="D334" s="57">
        <v>10583</v>
      </c>
      <c r="E334" s="59">
        <v>2237.5</v>
      </c>
    </row>
    <row r="335" spans="1:5" x14ac:dyDescent="0.2">
      <c r="A335" s="57" t="s">
        <v>93</v>
      </c>
      <c r="B335" s="57" t="s">
        <v>94</v>
      </c>
      <c r="C335" s="58">
        <v>38172</v>
      </c>
      <c r="D335" s="57">
        <v>10584</v>
      </c>
      <c r="E335" s="59">
        <v>593.75</v>
      </c>
    </row>
    <row r="336" spans="1:5" x14ac:dyDescent="0.2">
      <c r="A336" s="57" t="s">
        <v>93</v>
      </c>
      <c r="B336" s="57" t="s">
        <v>98</v>
      </c>
      <c r="C336" s="58">
        <v>38177</v>
      </c>
      <c r="D336" s="57">
        <v>10587</v>
      </c>
      <c r="E336" s="59">
        <v>807.38</v>
      </c>
    </row>
    <row r="337" spans="1:5" x14ac:dyDescent="0.2">
      <c r="A337" s="57" t="s">
        <v>91</v>
      </c>
      <c r="B337" s="57" t="s">
        <v>95</v>
      </c>
      <c r="C337" s="58">
        <v>38177</v>
      </c>
      <c r="D337" s="57">
        <v>10586</v>
      </c>
      <c r="E337" s="59">
        <v>23.8</v>
      </c>
    </row>
    <row r="338" spans="1:5" x14ac:dyDescent="0.2">
      <c r="A338" s="57" t="s">
        <v>93</v>
      </c>
      <c r="B338" s="57" t="s">
        <v>96</v>
      </c>
      <c r="C338" s="58">
        <v>38177</v>
      </c>
      <c r="D338" s="57">
        <v>10568</v>
      </c>
      <c r="E338" s="59">
        <v>155</v>
      </c>
    </row>
    <row r="339" spans="1:5" x14ac:dyDescent="0.2">
      <c r="A339" s="57" t="s">
        <v>93</v>
      </c>
      <c r="B339" s="57" t="s">
        <v>100</v>
      </c>
      <c r="C339" s="58">
        <v>38178</v>
      </c>
      <c r="D339" s="57">
        <v>10588</v>
      </c>
      <c r="E339" s="59">
        <v>3120</v>
      </c>
    </row>
    <row r="340" spans="1:5" x14ac:dyDescent="0.2">
      <c r="A340" s="57" t="s">
        <v>91</v>
      </c>
      <c r="B340" s="57" t="s">
        <v>101</v>
      </c>
      <c r="C340" s="58">
        <v>38178</v>
      </c>
      <c r="D340" s="57">
        <v>10585</v>
      </c>
      <c r="E340" s="59">
        <v>142.5</v>
      </c>
    </row>
    <row r="341" spans="1:5" x14ac:dyDescent="0.2">
      <c r="A341" s="57" t="s">
        <v>91</v>
      </c>
      <c r="B341" s="57" t="s">
        <v>97</v>
      </c>
      <c r="C341" s="58">
        <v>38179</v>
      </c>
      <c r="D341" s="57">
        <v>10569</v>
      </c>
      <c r="E341" s="59">
        <v>890</v>
      </c>
    </row>
    <row r="342" spans="1:5" x14ac:dyDescent="0.2">
      <c r="A342" s="57" t="s">
        <v>93</v>
      </c>
      <c r="B342" s="57" t="s">
        <v>99</v>
      </c>
      <c r="C342" s="58">
        <v>38182</v>
      </c>
      <c r="D342" s="57">
        <v>10589</v>
      </c>
      <c r="E342" s="59">
        <v>72</v>
      </c>
    </row>
    <row r="343" spans="1:5" x14ac:dyDescent="0.2">
      <c r="A343" s="57" t="s">
        <v>93</v>
      </c>
      <c r="B343" s="57" t="s">
        <v>100</v>
      </c>
      <c r="C343" s="58">
        <v>38182</v>
      </c>
      <c r="D343" s="57">
        <v>10595</v>
      </c>
      <c r="E343" s="59">
        <v>4725</v>
      </c>
    </row>
    <row r="344" spans="1:5" x14ac:dyDescent="0.2">
      <c r="A344" s="57" t="s">
        <v>93</v>
      </c>
      <c r="B344" s="57" t="s">
        <v>96</v>
      </c>
      <c r="C344" s="58">
        <v>38182</v>
      </c>
      <c r="D344" s="57">
        <v>10582</v>
      </c>
      <c r="E344" s="59">
        <v>330</v>
      </c>
    </row>
    <row r="345" spans="1:5" x14ac:dyDescent="0.2">
      <c r="A345" s="57" t="s">
        <v>93</v>
      </c>
      <c r="B345" s="57" t="s">
        <v>94</v>
      </c>
      <c r="C345" s="58">
        <v>38182</v>
      </c>
      <c r="D345" s="57">
        <v>10590</v>
      </c>
      <c r="E345" s="59">
        <v>1101</v>
      </c>
    </row>
    <row r="346" spans="1:5" x14ac:dyDescent="0.2">
      <c r="A346" s="57" t="s">
        <v>93</v>
      </c>
      <c r="B346" s="57" t="s">
        <v>98</v>
      </c>
      <c r="C346" s="58">
        <v>38184</v>
      </c>
      <c r="D346" s="57">
        <v>10591</v>
      </c>
      <c r="E346" s="59">
        <v>812.5</v>
      </c>
    </row>
    <row r="347" spans="1:5" x14ac:dyDescent="0.2">
      <c r="A347" s="57" t="s">
        <v>93</v>
      </c>
      <c r="B347" s="57" t="s">
        <v>96</v>
      </c>
      <c r="C347" s="58">
        <v>38184</v>
      </c>
      <c r="D347" s="57">
        <v>10592</v>
      </c>
      <c r="E347" s="59">
        <v>516.46</v>
      </c>
    </row>
    <row r="348" spans="1:5" x14ac:dyDescent="0.2">
      <c r="A348" s="57" t="s">
        <v>93</v>
      </c>
      <c r="B348" s="57" t="s">
        <v>96</v>
      </c>
      <c r="C348" s="58">
        <v>38184</v>
      </c>
      <c r="D348" s="57">
        <v>10594</v>
      </c>
      <c r="E348" s="59">
        <v>565.5</v>
      </c>
    </row>
    <row r="349" spans="1:5" x14ac:dyDescent="0.2">
      <c r="A349" s="57" t="s">
        <v>93</v>
      </c>
      <c r="B349" s="57" t="s">
        <v>98</v>
      </c>
      <c r="C349" s="58">
        <v>38186</v>
      </c>
      <c r="D349" s="57">
        <v>10598</v>
      </c>
      <c r="E349" s="59">
        <v>2388.5</v>
      </c>
    </row>
    <row r="350" spans="1:5" x14ac:dyDescent="0.2">
      <c r="A350" s="57" t="s">
        <v>91</v>
      </c>
      <c r="B350" s="57" t="s">
        <v>101</v>
      </c>
      <c r="C350" s="58">
        <v>38186</v>
      </c>
      <c r="D350" s="57">
        <v>10597</v>
      </c>
      <c r="E350" s="59">
        <v>718.08</v>
      </c>
    </row>
    <row r="351" spans="1:5" x14ac:dyDescent="0.2">
      <c r="A351" s="57" t="s">
        <v>93</v>
      </c>
      <c r="B351" s="57" t="s">
        <v>94</v>
      </c>
      <c r="C351" s="58">
        <v>38189</v>
      </c>
      <c r="D351" s="57">
        <v>10600</v>
      </c>
      <c r="E351" s="59">
        <v>479.8</v>
      </c>
    </row>
    <row r="352" spans="1:5" x14ac:dyDescent="0.2">
      <c r="A352" s="57" t="s">
        <v>91</v>
      </c>
      <c r="B352" s="57" t="s">
        <v>92</v>
      </c>
      <c r="C352" s="58">
        <v>38189</v>
      </c>
      <c r="D352" s="57">
        <v>10599</v>
      </c>
      <c r="E352" s="59">
        <v>493</v>
      </c>
    </row>
    <row r="353" spans="1:5" x14ac:dyDescent="0.2">
      <c r="A353" s="57" t="s">
        <v>93</v>
      </c>
      <c r="B353" s="57" t="s">
        <v>99</v>
      </c>
      <c r="C353" s="58">
        <v>38190</v>
      </c>
      <c r="D353" s="57">
        <v>10602</v>
      </c>
      <c r="E353" s="59">
        <v>48.75</v>
      </c>
    </row>
    <row r="354" spans="1:5" x14ac:dyDescent="0.2">
      <c r="A354" s="57" t="s">
        <v>91</v>
      </c>
      <c r="B354" s="57" t="s">
        <v>101</v>
      </c>
      <c r="C354" s="58">
        <v>38190</v>
      </c>
      <c r="D354" s="57">
        <v>10601</v>
      </c>
      <c r="E354" s="59">
        <v>2285</v>
      </c>
    </row>
    <row r="355" spans="1:5" x14ac:dyDescent="0.2">
      <c r="A355" s="57" t="s">
        <v>91</v>
      </c>
      <c r="B355" s="57" t="s">
        <v>97</v>
      </c>
      <c r="C355" s="58">
        <v>38193</v>
      </c>
      <c r="D355" s="57">
        <v>10607</v>
      </c>
      <c r="E355" s="59">
        <v>6475.4</v>
      </c>
    </row>
    <row r="356" spans="1:5" x14ac:dyDescent="0.2">
      <c r="A356" s="57" t="s">
        <v>93</v>
      </c>
      <c r="B356" s="57" t="s">
        <v>94</v>
      </c>
      <c r="C356" s="58">
        <v>38193</v>
      </c>
      <c r="D356" s="57">
        <v>10578</v>
      </c>
      <c r="E356" s="59">
        <v>477</v>
      </c>
    </row>
    <row r="357" spans="1:5" x14ac:dyDescent="0.2">
      <c r="A357" s="57" t="s">
        <v>93</v>
      </c>
      <c r="B357" s="57" t="s">
        <v>98</v>
      </c>
      <c r="C357" s="58">
        <v>38197</v>
      </c>
      <c r="D357" s="57">
        <v>10604</v>
      </c>
      <c r="E357" s="59">
        <v>230.85</v>
      </c>
    </row>
    <row r="358" spans="1:5" x14ac:dyDescent="0.2">
      <c r="A358" s="57" t="s">
        <v>93</v>
      </c>
      <c r="B358" s="57" t="s">
        <v>98</v>
      </c>
      <c r="C358" s="58">
        <v>38197</v>
      </c>
      <c r="D358" s="57">
        <v>10605</v>
      </c>
      <c r="E358" s="59">
        <v>4109.6899999999996</v>
      </c>
    </row>
    <row r="359" spans="1:5" x14ac:dyDescent="0.2">
      <c r="A359" s="57" t="s">
        <v>91</v>
      </c>
      <c r="B359" s="57" t="s">
        <v>101</v>
      </c>
      <c r="C359" s="58">
        <v>38198</v>
      </c>
      <c r="D359" s="57">
        <v>10609</v>
      </c>
      <c r="E359" s="59">
        <v>424</v>
      </c>
    </row>
    <row r="360" spans="1:5" x14ac:dyDescent="0.2">
      <c r="A360" s="57" t="s">
        <v>93</v>
      </c>
      <c r="B360" s="57" t="s">
        <v>94</v>
      </c>
      <c r="C360" s="58">
        <v>38199</v>
      </c>
      <c r="D360" s="57">
        <v>10606</v>
      </c>
      <c r="E360" s="59">
        <v>1130.4000000000001</v>
      </c>
    </row>
    <row r="361" spans="1:5" x14ac:dyDescent="0.2">
      <c r="A361" s="57" t="s">
        <v>93</v>
      </c>
      <c r="B361" s="57" t="s">
        <v>99</v>
      </c>
      <c r="C361" s="58">
        <v>38200</v>
      </c>
      <c r="D361" s="57">
        <v>10614</v>
      </c>
      <c r="E361" s="59">
        <v>464</v>
      </c>
    </row>
    <row r="362" spans="1:5" x14ac:dyDescent="0.2">
      <c r="A362" s="57" t="s">
        <v>93</v>
      </c>
      <c r="B362" s="57" t="s">
        <v>98</v>
      </c>
      <c r="C362" s="58">
        <v>38200</v>
      </c>
      <c r="D362" s="57">
        <v>10612</v>
      </c>
      <c r="E362" s="59">
        <v>6375</v>
      </c>
    </row>
    <row r="363" spans="1:5" x14ac:dyDescent="0.2">
      <c r="A363" s="57" t="s">
        <v>93</v>
      </c>
      <c r="B363" s="57" t="s">
        <v>94</v>
      </c>
      <c r="C363" s="58">
        <v>38200</v>
      </c>
      <c r="D363" s="57">
        <v>10608</v>
      </c>
      <c r="E363" s="59">
        <v>1064</v>
      </c>
    </row>
    <row r="364" spans="1:5" x14ac:dyDescent="0.2">
      <c r="A364" s="57" t="s">
        <v>93</v>
      </c>
      <c r="B364" s="57" t="s">
        <v>94</v>
      </c>
      <c r="C364" s="58">
        <v>38200</v>
      </c>
      <c r="D364" s="57">
        <v>10613</v>
      </c>
      <c r="E364" s="59">
        <v>353.2</v>
      </c>
    </row>
    <row r="365" spans="1:5" x14ac:dyDescent="0.2">
      <c r="A365" s="57" t="s">
        <v>91</v>
      </c>
      <c r="B365" s="57" t="s">
        <v>92</v>
      </c>
      <c r="C365" s="58">
        <v>38200</v>
      </c>
      <c r="D365" s="57">
        <v>10611</v>
      </c>
      <c r="E365" s="59">
        <v>808</v>
      </c>
    </row>
    <row r="366" spans="1:5" x14ac:dyDescent="0.2">
      <c r="A366" s="57" t="s">
        <v>93</v>
      </c>
      <c r="B366" s="57" t="s">
        <v>94</v>
      </c>
      <c r="C366" s="58">
        <v>38203</v>
      </c>
      <c r="D366" s="57">
        <v>10617</v>
      </c>
      <c r="E366" s="59">
        <v>1402.5</v>
      </c>
    </row>
    <row r="367" spans="1:5" x14ac:dyDescent="0.2">
      <c r="A367" s="57" t="s">
        <v>93</v>
      </c>
      <c r="B367" s="57" t="s">
        <v>98</v>
      </c>
      <c r="C367" s="58">
        <v>38204</v>
      </c>
      <c r="D367" s="57">
        <v>10616</v>
      </c>
      <c r="E367" s="59">
        <v>4806.99</v>
      </c>
    </row>
    <row r="368" spans="1:5" x14ac:dyDescent="0.2">
      <c r="A368" s="57" t="s">
        <v>93</v>
      </c>
      <c r="B368" s="57" t="s">
        <v>99</v>
      </c>
      <c r="C368" s="58">
        <v>38205</v>
      </c>
      <c r="D368" s="57">
        <v>10610</v>
      </c>
      <c r="E368" s="59">
        <v>299.25</v>
      </c>
    </row>
    <row r="369" spans="1:5" x14ac:dyDescent="0.2">
      <c r="A369" s="57" t="s">
        <v>93</v>
      </c>
      <c r="B369" s="57" t="s">
        <v>100</v>
      </c>
      <c r="C369" s="58">
        <v>38205</v>
      </c>
      <c r="D369" s="57">
        <v>10615</v>
      </c>
      <c r="E369" s="59">
        <v>120</v>
      </c>
    </row>
    <row r="370" spans="1:5" x14ac:dyDescent="0.2">
      <c r="A370" s="57" t="s">
        <v>93</v>
      </c>
      <c r="B370" s="57" t="s">
        <v>96</v>
      </c>
      <c r="C370" s="58">
        <v>38206</v>
      </c>
      <c r="D370" s="57">
        <v>10619</v>
      </c>
      <c r="E370" s="59">
        <v>1260</v>
      </c>
    </row>
    <row r="371" spans="1:5" x14ac:dyDescent="0.2">
      <c r="A371" s="57" t="s">
        <v>93</v>
      </c>
      <c r="B371" s="57" t="s">
        <v>99</v>
      </c>
      <c r="C371" s="58">
        <v>38207</v>
      </c>
      <c r="D371" s="57">
        <v>10603</v>
      </c>
      <c r="E371" s="59">
        <v>1483</v>
      </c>
    </row>
    <row r="372" spans="1:5" x14ac:dyDescent="0.2">
      <c r="A372" s="57" t="s">
        <v>93</v>
      </c>
      <c r="B372" s="57" t="s">
        <v>98</v>
      </c>
      <c r="C372" s="58">
        <v>38207</v>
      </c>
      <c r="D372" s="57">
        <v>10618</v>
      </c>
      <c r="E372" s="59">
        <v>2697.5</v>
      </c>
    </row>
    <row r="373" spans="1:5" x14ac:dyDescent="0.2">
      <c r="A373" s="57" t="s">
        <v>93</v>
      </c>
      <c r="B373" s="57" t="s">
        <v>94</v>
      </c>
      <c r="C373" s="58">
        <v>38210</v>
      </c>
      <c r="D373" s="57">
        <v>10621</v>
      </c>
      <c r="E373" s="59">
        <v>758.5</v>
      </c>
    </row>
    <row r="374" spans="1:5" x14ac:dyDescent="0.2">
      <c r="A374" s="57" t="s">
        <v>93</v>
      </c>
      <c r="B374" s="57" t="s">
        <v>94</v>
      </c>
      <c r="C374" s="58">
        <v>38210</v>
      </c>
      <c r="D374" s="57">
        <v>10622</v>
      </c>
      <c r="E374" s="59">
        <v>560</v>
      </c>
    </row>
    <row r="375" spans="1:5" x14ac:dyDescent="0.2">
      <c r="A375" s="57" t="s">
        <v>93</v>
      </c>
      <c r="B375" s="57" t="s">
        <v>99</v>
      </c>
      <c r="C375" s="58">
        <v>38211</v>
      </c>
      <c r="D375" s="57">
        <v>10596</v>
      </c>
      <c r="E375" s="59">
        <v>1180.8800000000001</v>
      </c>
    </row>
    <row r="376" spans="1:5" x14ac:dyDescent="0.2">
      <c r="A376" s="57" t="s">
        <v>93</v>
      </c>
      <c r="B376" s="57" t="s">
        <v>99</v>
      </c>
      <c r="C376" s="58">
        <v>38211</v>
      </c>
      <c r="D376" s="57">
        <v>10623</v>
      </c>
      <c r="E376" s="59">
        <v>1336.95</v>
      </c>
    </row>
    <row r="377" spans="1:5" x14ac:dyDescent="0.2">
      <c r="A377" s="57" t="s">
        <v>91</v>
      </c>
      <c r="B377" s="57" t="s">
        <v>101</v>
      </c>
      <c r="C377" s="58">
        <v>38212</v>
      </c>
      <c r="D377" s="57">
        <v>10593</v>
      </c>
      <c r="E377" s="59">
        <v>1994.4</v>
      </c>
    </row>
    <row r="378" spans="1:5" x14ac:dyDescent="0.2">
      <c r="A378" s="57" t="s">
        <v>93</v>
      </c>
      <c r="B378" s="57" t="s">
        <v>100</v>
      </c>
      <c r="C378" s="58">
        <v>38213</v>
      </c>
      <c r="D378" s="57">
        <v>10620</v>
      </c>
      <c r="E378" s="59">
        <v>57.5</v>
      </c>
    </row>
    <row r="379" spans="1:5" x14ac:dyDescent="0.2">
      <c r="A379" s="57" t="s">
        <v>93</v>
      </c>
      <c r="B379" s="57" t="s">
        <v>96</v>
      </c>
      <c r="C379" s="58">
        <v>38213</v>
      </c>
      <c r="D379" s="57">
        <v>10625</v>
      </c>
      <c r="E379" s="59">
        <v>479.75</v>
      </c>
    </row>
    <row r="380" spans="1:5" x14ac:dyDescent="0.2">
      <c r="A380" s="57" t="s">
        <v>93</v>
      </c>
      <c r="B380" s="57" t="s">
        <v>99</v>
      </c>
      <c r="C380" s="58">
        <v>38214</v>
      </c>
      <c r="D380" s="57">
        <v>10631</v>
      </c>
      <c r="E380" s="59">
        <v>55.8</v>
      </c>
    </row>
    <row r="381" spans="1:5" x14ac:dyDescent="0.2">
      <c r="A381" s="57" t="s">
        <v>91</v>
      </c>
      <c r="B381" s="57" t="s">
        <v>101</v>
      </c>
      <c r="C381" s="58">
        <v>38217</v>
      </c>
      <c r="D381" s="57">
        <v>10633</v>
      </c>
      <c r="E381" s="59">
        <v>5510.59</v>
      </c>
    </row>
    <row r="382" spans="1:5" x14ac:dyDescent="0.2">
      <c r="A382" s="57" t="s">
        <v>93</v>
      </c>
      <c r="B382" s="57" t="s">
        <v>99</v>
      </c>
      <c r="C382" s="58">
        <v>38218</v>
      </c>
      <c r="D382" s="57">
        <v>10632</v>
      </c>
      <c r="E382" s="59">
        <v>589</v>
      </c>
    </row>
    <row r="383" spans="1:5" x14ac:dyDescent="0.2">
      <c r="A383" s="57" t="s">
        <v>93</v>
      </c>
      <c r="B383" s="57" t="s">
        <v>98</v>
      </c>
      <c r="C383" s="58">
        <v>38218</v>
      </c>
      <c r="D383" s="57">
        <v>10630</v>
      </c>
      <c r="E383" s="59">
        <v>903.6</v>
      </c>
    </row>
    <row r="384" spans="1:5" x14ac:dyDescent="0.2">
      <c r="A384" s="57" t="s">
        <v>93</v>
      </c>
      <c r="B384" s="57" t="s">
        <v>94</v>
      </c>
      <c r="C384" s="58">
        <v>38218</v>
      </c>
      <c r="D384" s="57">
        <v>10624</v>
      </c>
      <c r="E384" s="59">
        <v>1393.24</v>
      </c>
    </row>
    <row r="385" spans="1:5" x14ac:dyDescent="0.2">
      <c r="A385" s="57" t="s">
        <v>93</v>
      </c>
      <c r="B385" s="57" t="s">
        <v>98</v>
      </c>
      <c r="C385" s="58">
        <v>38219</v>
      </c>
      <c r="D385" s="57">
        <v>10626</v>
      </c>
      <c r="E385" s="59">
        <v>1503.6</v>
      </c>
    </row>
    <row r="386" spans="1:5" x14ac:dyDescent="0.2">
      <c r="A386" s="57" t="s">
        <v>93</v>
      </c>
      <c r="B386" s="57" t="s">
        <v>94</v>
      </c>
      <c r="C386" s="58">
        <v>38219</v>
      </c>
      <c r="D386" s="57">
        <v>10628</v>
      </c>
      <c r="E386" s="59">
        <v>450</v>
      </c>
    </row>
    <row r="387" spans="1:5" x14ac:dyDescent="0.2">
      <c r="A387" s="57" t="s">
        <v>93</v>
      </c>
      <c r="B387" s="57" t="s">
        <v>94</v>
      </c>
      <c r="C387" s="58">
        <v>38219</v>
      </c>
      <c r="D387" s="57">
        <v>10629</v>
      </c>
      <c r="E387" s="59">
        <v>2775.05</v>
      </c>
    </row>
    <row r="388" spans="1:5" x14ac:dyDescent="0.2">
      <c r="A388" s="57" t="s">
        <v>93</v>
      </c>
      <c r="B388" s="57" t="s">
        <v>99</v>
      </c>
      <c r="C388" s="58">
        <v>38220</v>
      </c>
      <c r="D388" s="57">
        <v>10627</v>
      </c>
      <c r="E388" s="59">
        <v>1185.75</v>
      </c>
    </row>
    <row r="389" spans="1:5" x14ac:dyDescent="0.2">
      <c r="A389" s="57" t="s">
        <v>93</v>
      </c>
      <c r="B389" s="57" t="s">
        <v>99</v>
      </c>
      <c r="C389" s="58">
        <v>38220</v>
      </c>
      <c r="D389" s="57">
        <v>10635</v>
      </c>
      <c r="E389" s="59">
        <v>1326.22</v>
      </c>
    </row>
    <row r="390" spans="1:5" x14ac:dyDescent="0.2">
      <c r="A390" s="57" t="s">
        <v>93</v>
      </c>
      <c r="B390" s="57" t="s">
        <v>94</v>
      </c>
      <c r="C390" s="58">
        <v>38220</v>
      </c>
      <c r="D390" s="57">
        <v>10634</v>
      </c>
      <c r="E390" s="59">
        <v>4985.5</v>
      </c>
    </row>
    <row r="391" spans="1:5" x14ac:dyDescent="0.2">
      <c r="A391" s="57" t="s">
        <v>93</v>
      </c>
      <c r="B391" s="57" t="s">
        <v>94</v>
      </c>
      <c r="C391" s="58">
        <v>38225</v>
      </c>
      <c r="D391" s="57">
        <v>10636</v>
      </c>
      <c r="E391" s="59">
        <v>629.5</v>
      </c>
    </row>
    <row r="392" spans="1:5" x14ac:dyDescent="0.2">
      <c r="A392" s="57" t="s">
        <v>93</v>
      </c>
      <c r="B392" s="57" t="s">
        <v>94</v>
      </c>
      <c r="C392" s="58">
        <v>38225</v>
      </c>
      <c r="D392" s="57">
        <v>10641</v>
      </c>
      <c r="E392" s="59">
        <v>2054</v>
      </c>
    </row>
    <row r="393" spans="1:5" x14ac:dyDescent="0.2">
      <c r="A393" s="57" t="s">
        <v>91</v>
      </c>
      <c r="B393" s="57" t="s">
        <v>92</v>
      </c>
      <c r="C393" s="58">
        <v>38225</v>
      </c>
      <c r="D393" s="57">
        <v>10637</v>
      </c>
      <c r="E393" s="59">
        <v>2761.94</v>
      </c>
    </row>
    <row r="394" spans="1:5" x14ac:dyDescent="0.2">
      <c r="A394" s="57" t="s">
        <v>91</v>
      </c>
      <c r="B394" s="57" t="s">
        <v>101</v>
      </c>
      <c r="C394" s="58">
        <v>38226</v>
      </c>
      <c r="D394" s="57">
        <v>10639</v>
      </c>
      <c r="E394" s="59">
        <v>500</v>
      </c>
    </row>
    <row r="395" spans="1:5" x14ac:dyDescent="0.2">
      <c r="A395" s="57" t="s">
        <v>93</v>
      </c>
      <c r="B395" s="57" t="s">
        <v>94</v>
      </c>
      <c r="C395" s="58">
        <v>38227</v>
      </c>
      <c r="D395" s="57">
        <v>10640</v>
      </c>
      <c r="E395" s="59">
        <v>708.75</v>
      </c>
    </row>
    <row r="396" spans="1:5" x14ac:dyDescent="0.2">
      <c r="A396" s="57" t="s">
        <v>91</v>
      </c>
      <c r="B396" s="57" t="s">
        <v>97</v>
      </c>
      <c r="C396" s="58">
        <v>38228</v>
      </c>
      <c r="D396" s="57">
        <v>10649</v>
      </c>
      <c r="E396" s="59">
        <v>1434</v>
      </c>
    </row>
    <row r="397" spans="1:5" x14ac:dyDescent="0.2">
      <c r="A397" s="57" t="s">
        <v>93</v>
      </c>
      <c r="B397" s="57" t="s">
        <v>96</v>
      </c>
      <c r="C397" s="58">
        <v>38231</v>
      </c>
      <c r="D397" s="57">
        <v>10638</v>
      </c>
      <c r="E397" s="59">
        <v>2720.05</v>
      </c>
    </row>
    <row r="398" spans="1:5" x14ac:dyDescent="0.2">
      <c r="A398" s="57" t="s">
        <v>93</v>
      </c>
      <c r="B398" s="57" t="s">
        <v>96</v>
      </c>
      <c r="C398" s="58">
        <v>38231</v>
      </c>
      <c r="D398" s="57">
        <v>10644</v>
      </c>
      <c r="E398" s="59">
        <v>1371.8</v>
      </c>
    </row>
    <row r="399" spans="1:5" x14ac:dyDescent="0.2">
      <c r="A399" s="57" t="s">
        <v>93</v>
      </c>
      <c r="B399" s="57" t="s">
        <v>94</v>
      </c>
      <c r="C399" s="58">
        <v>38232</v>
      </c>
      <c r="D399" s="57">
        <v>10645</v>
      </c>
      <c r="E399" s="59">
        <v>1535</v>
      </c>
    </row>
    <row r="400" spans="1:5" x14ac:dyDescent="0.2">
      <c r="A400" s="57" t="s">
        <v>91</v>
      </c>
      <c r="B400" s="57" t="s">
        <v>92</v>
      </c>
      <c r="C400" s="58">
        <v>38232</v>
      </c>
      <c r="D400" s="57">
        <v>10643</v>
      </c>
      <c r="E400" s="59">
        <v>814.5</v>
      </c>
    </row>
    <row r="401" spans="1:5" x14ac:dyDescent="0.2">
      <c r="A401" s="57" t="s">
        <v>91</v>
      </c>
      <c r="B401" s="57" t="s">
        <v>97</v>
      </c>
      <c r="C401" s="58">
        <v>38233</v>
      </c>
      <c r="D401" s="57">
        <v>10650</v>
      </c>
      <c r="E401" s="59">
        <v>1779.2</v>
      </c>
    </row>
    <row r="402" spans="1:5" x14ac:dyDescent="0.2">
      <c r="A402" s="57" t="s">
        <v>91</v>
      </c>
      <c r="B402" s="57" t="s">
        <v>95</v>
      </c>
      <c r="C402" s="58">
        <v>38233</v>
      </c>
      <c r="D402" s="57">
        <v>10646</v>
      </c>
      <c r="E402" s="59">
        <v>1446</v>
      </c>
    </row>
    <row r="403" spans="1:5" x14ac:dyDescent="0.2">
      <c r="A403" s="57" t="s">
        <v>93</v>
      </c>
      <c r="B403" s="57" t="s">
        <v>94</v>
      </c>
      <c r="C403" s="58">
        <v>38233</v>
      </c>
      <c r="D403" s="57">
        <v>10647</v>
      </c>
      <c r="E403" s="59">
        <v>636</v>
      </c>
    </row>
    <row r="404" spans="1:5" x14ac:dyDescent="0.2">
      <c r="A404" s="57" t="s">
        <v>91</v>
      </c>
      <c r="B404" s="57" t="s">
        <v>101</v>
      </c>
      <c r="C404" s="58">
        <v>38235</v>
      </c>
      <c r="D404" s="57">
        <v>10642</v>
      </c>
      <c r="E404" s="59">
        <v>696</v>
      </c>
    </row>
    <row r="405" spans="1:5" x14ac:dyDescent="0.2">
      <c r="A405" s="57" t="s">
        <v>93</v>
      </c>
      <c r="B405" s="57" t="s">
        <v>94</v>
      </c>
      <c r="C405" s="58">
        <v>38238</v>
      </c>
      <c r="D405" s="57">
        <v>10652</v>
      </c>
      <c r="E405" s="59">
        <v>318.83999999999997</v>
      </c>
    </row>
    <row r="406" spans="1:5" x14ac:dyDescent="0.2">
      <c r="A406" s="57" t="s">
        <v>93</v>
      </c>
      <c r="B406" s="57" t="s">
        <v>94</v>
      </c>
      <c r="C406" s="58">
        <v>38238</v>
      </c>
      <c r="D406" s="57">
        <v>10658</v>
      </c>
      <c r="E406" s="59">
        <v>4464.6000000000004</v>
      </c>
    </row>
    <row r="407" spans="1:5" x14ac:dyDescent="0.2">
      <c r="A407" s="57" t="s">
        <v>91</v>
      </c>
      <c r="B407" s="57" t="s">
        <v>97</v>
      </c>
      <c r="C407" s="58">
        <v>38239</v>
      </c>
      <c r="D407" s="57">
        <v>10648</v>
      </c>
      <c r="E407" s="59">
        <v>372.37</v>
      </c>
    </row>
    <row r="408" spans="1:5" x14ac:dyDescent="0.2">
      <c r="A408" s="57" t="s">
        <v>91</v>
      </c>
      <c r="B408" s="57" t="s">
        <v>101</v>
      </c>
      <c r="C408" s="58">
        <v>38240</v>
      </c>
      <c r="D408" s="57">
        <v>10659</v>
      </c>
      <c r="E408" s="59">
        <v>1227.02</v>
      </c>
    </row>
    <row r="409" spans="1:5" x14ac:dyDescent="0.2">
      <c r="A409" s="57" t="s">
        <v>91</v>
      </c>
      <c r="B409" s="57" t="s">
        <v>92</v>
      </c>
      <c r="C409" s="58">
        <v>38240</v>
      </c>
      <c r="D409" s="57">
        <v>10656</v>
      </c>
      <c r="E409" s="59">
        <v>604.21</v>
      </c>
    </row>
    <row r="410" spans="1:5" x14ac:dyDescent="0.2">
      <c r="A410" s="57" t="s">
        <v>91</v>
      </c>
      <c r="B410" s="57" t="s">
        <v>97</v>
      </c>
      <c r="C410" s="58">
        <v>38241</v>
      </c>
      <c r="D410" s="57">
        <v>10654</v>
      </c>
      <c r="E410" s="59">
        <v>601.83000000000004</v>
      </c>
    </row>
    <row r="411" spans="1:5" x14ac:dyDescent="0.2">
      <c r="A411" s="57" t="s">
        <v>93</v>
      </c>
      <c r="B411" s="57" t="s">
        <v>99</v>
      </c>
      <c r="C411" s="58">
        <v>38241</v>
      </c>
      <c r="D411" s="57">
        <v>10651</v>
      </c>
      <c r="E411" s="59">
        <v>397.8</v>
      </c>
    </row>
    <row r="412" spans="1:5" x14ac:dyDescent="0.2">
      <c r="A412" s="57" t="s">
        <v>93</v>
      </c>
      <c r="B412" s="57" t="s">
        <v>98</v>
      </c>
      <c r="C412" s="58">
        <v>38241</v>
      </c>
      <c r="D412" s="57">
        <v>10655</v>
      </c>
      <c r="E412" s="59">
        <v>154.4</v>
      </c>
    </row>
    <row r="413" spans="1:5" x14ac:dyDescent="0.2">
      <c r="A413" s="57" t="s">
        <v>93</v>
      </c>
      <c r="B413" s="57" t="s">
        <v>100</v>
      </c>
      <c r="C413" s="58">
        <v>38245</v>
      </c>
      <c r="D413" s="57">
        <v>10657</v>
      </c>
      <c r="E413" s="59">
        <v>4371.6000000000004</v>
      </c>
    </row>
    <row r="414" spans="1:5" x14ac:dyDescent="0.2">
      <c r="A414" s="57" t="s">
        <v>91</v>
      </c>
      <c r="B414" s="57" t="s">
        <v>101</v>
      </c>
      <c r="C414" s="58">
        <v>38245</v>
      </c>
      <c r="D414" s="57">
        <v>10661</v>
      </c>
      <c r="E414" s="59">
        <v>562.6</v>
      </c>
    </row>
    <row r="415" spans="1:5" x14ac:dyDescent="0.2">
      <c r="A415" s="57" t="s">
        <v>93</v>
      </c>
      <c r="B415" s="57" t="s">
        <v>98</v>
      </c>
      <c r="C415" s="58">
        <v>38247</v>
      </c>
      <c r="D415" s="57">
        <v>10665</v>
      </c>
      <c r="E415" s="59">
        <v>1295</v>
      </c>
    </row>
    <row r="416" spans="1:5" x14ac:dyDescent="0.2">
      <c r="A416" s="57" t="s">
        <v>93</v>
      </c>
      <c r="B416" s="57" t="s">
        <v>96</v>
      </c>
      <c r="C416" s="58">
        <v>38248</v>
      </c>
      <c r="D416" s="57">
        <v>10662</v>
      </c>
      <c r="E416" s="59">
        <v>125</v>
      </c>
    </row>
    <row r="417" spans="1:5" x14ac:dyDescent="0.2">
      <c r="A417" s="57" t="s">
        <v>93</v>
      </c>
      <c r="B417" s="57" t="s">
        <v>94</v>
      </c>
      <c r="C417" s="58">
        <v>38248</v>
      </c>
      <c r="D417" s="57">
        <v>10670</v>
      </c>
      <c r="E417" s="59">
        <v>2301.75</v>
      </c>
    </row>
    <row r="418" spans="1:5" x14ac:dyDescent="0.2">
      <c r="A418" s="57" t="s">
        <v>93</v>
      </c>
      <c r="B418" s="57" t="s">
        <v>98</v>
      </c>
      <c r="C418" s="58">
        <v>38249</v>
      </c>
      <c r="D418" s="57">
        <v>10653</v>
      </c>
      <c r="E418" s="59">
        <v>1083.1500000000001</v>
      </c>
    </row>
    <row r="419" spans="1:5" x14ac:dyDescent="0.2">
      <c r="A419" s="57" t="s">
        <v>93</v>
      </c>
      <c r="B419" s="57" t="s">
        <v>98</v>
      </c>
      <c r="C419" s="58">
        <v>38249</v>
      </c>
      <c r="D419" s="57">
        <v>10664</v>
      </c>
      <c r="E419" s="59">
        <v>1288.3900000000001</v>
      </c>
    </row>
    <row r="420" spans="1:5" x14ac:dyDescent="0.2">
      <c r="A420" s="57" t="s">
        <v>93</v>
      </c>
      <c r="B420" s="57" t="s">
        <v>100</v>
      </c>
      <c r="C420" s="58">
        <v>38249</v>
      </c>
      <c r="D420" s="57">
        <v>10673</v>
      </c>
      <c r="E420" s="59">
        <v>412.35</v>
      </c>
    </row>
    <row r="421" spans="1:5" x14ac:dyDescent="0.2">
      <c r="A421" s="57" t="s">
        <v>91</v>
      </c>
      <c r="B421" s="57" t="s">
        <v>101</v>
      </c>
      <c r="C421" s="58">
        <v>38249</v>
      </c>
      <c r="D421" s="57">
        <v>10667</v>
      </c>
      <c r="E421" s="59">
        <v>1536.8</v>
      </c>
    </row>
    <row r="422" spans="1:5" x14ac:dyDescent="0.2">
      <c r="A422" s="57" t="s">
        <v>93</v>
      </c>
      <c r="B422" s="57" t="s">
        <v>100</v>
      </c>
      <c r="C422" s="58">
        <v>38252</v>
      </c>
      <c r="D422" s="57">
        <v>10669</v>
      </c>
      <c r="E422" s="59">
        <v>570</v>
      </c>
    </row>
    <row r="423" spans="1:5" x14ac:dyDescent="0.2">
      <c r="A423" s="57" t="s">
        <v>91</v>
      </c>
      <c r="B423" s="57" t="s">
        <v>101</v>
      </c>
      <c r="C423" s="58">
        <v>38252</v>
      </c>
      <c r="D423" s="57">
        <v>10666</v>
      </c>
      <c r="E423" s="59">
        <v>4666.9399999999996</v>
      </c>
    </row>
    <row r="424" spans="1:5" x14ac:dyDescent="0.2">
      <c r="A424" s="57" t="s">
        <v>91</v>
      </c>
      <c r="B424" s="57" t="s">
        <v>97</v>
      </c>
      <c r="C424" s="58">
        <v>38253</v>
      </c>
      <c r="D424" s="57">
        <v>10675</v>
      </c>
      <c r="E424" s="59">
        <v>1423</v>
      </c>
    </row>
    <row r="425" spans="1:5" x14ac:dyDescent="0.2">
      <c r="A425" s="57" t="s">
        <v>93</v>
      </c>
      <c r="B425" s="57" t="s">
        <v>98</v>
      </c>
      <c r="C425" s="58">
        <v>38253</v>
      </c>
      <c r="D425" s="57">
        <v>10668</v>
      </c>
      <c r="E425" s="59">
        <v>625.27</v>
      </c>
    </row>
    <row r="426" spans="1:5" x14ac:dyDescent="0.2">
      <c r="A426" s="57" t="s">
        <v>93</v>
      </c>
      <c r="B426" s="57" t="s">
        <v>98</v>
      </c>
      <c r="C426" s="58">
        <v>38254</v>
      </c>
      <c r="D426" s="57">
        <v>10671</v>
      </c>
      <c r="E426" s="59">
        <v>920.1</v>
      </c>
    </row>
    <row r="427" spans="1:5" x14ac:dyDescent="0.2">
      <c r="A427" s="57" t="s">
        <v>93</v>
      </c>
      <c r="B427" s="57" t="s">
        <v>98</v>
      </c>
      <c r="C427" s="58">
        <v>38256</v>
      </c>
      <c r="D427" s="57">
        <v>10677</v>
      </c>
      <c r="E427" s="59">
        <v>813.36</v>
      </c>
    </row>
    <row r="428" spans="1:5" x14ac:dyDescent="0.2">
      <c r="A428" s="57" t="s">
        <v>93</v>
      </c>
      <c r="B428" s="57" t="s">
        <v>98</v>
      </c>
      <c r="C428" s="58">
        <v>38256</v>
      </c>
      <c r="D428" s="57">
        <v>10680</v>
      </c>
      <c r="E428" s="59">
        <v>1261.8800000000001</v>
      </c>
    </row>
    <row r="429" spans="1:5" x14ac:dyDescent="0.2">
      <c r="A429" s="57" t="s">
        <v>91</v>
      </c>
      <c r="B429" s="57" t="s">
        <v>95</v>
      </c>
      <c r="C429" s="58">
        <v>38256</v>
      </c>
      <c r="D429" s="57">
        <v>10672</v>
      </c>
      <c r="E429" s="59">
        <v>3815.25</v>
      </c>
    </row>
    <row r="430" spans="1:5" x14ac:dyDescent="0.2">
      <c r="A430" s="57" t="s">
        <v>93</v>
      </c>
      <c r="B430" s="57" t="s">
        <v>100</v>
      </c>
      <c r="C430" s="58">
        <v>38259</v>
      </c>
      <c r="D430" s="57">
        <v>10676</v>
      </c>
      <c r="E430" s="59">
        <v>534.85</v>
      </c>
    </row>
    <row r="431" spans="1:5" x14ac:dyDescent="0.2">
      <c r="A431" s="57" t="s">
        <v>93</v>
      </c>
      <c r="B431" s="57" t="s">
        <v>99</v>
      </c>
      <c r="C431" s="58">
        <v>38260</v>
      </c>
      <c r="D431" s="57">
        <v>10679</v>
      </c>
      <c r="E431" s="59">
        <v>660</v>
      </c>
    </row>
    <row r="432" spans="1:5" x14ac:dyDescent="0.2">
      <c r="A432" s="57" t="s">
        <v>93</v>
      </c>
      <c r="B432" s="57" t="s">
        <v>96</v>
      </c>
      <c r="C432" s="58">
        <v>38260</v>
      </c>
      <c r="D432" s="57">
        <v>10681</v>
      </c>
      <c r="E432" s="59">
        <v>1287.4000000000001</v>
      </c>
    </row>
    <row r="433" spans="1:5" x14ac:dyDescent="0.2">
      <c r="A433" s="57" t="s">
        <v>93</v>
      </c>
      <c r="B433" s="57" t="s">
        <v>96</v>
      </c>
      <c r="C433" s="58">
        <v>38260</v>
      </c>
      <c r="D433" s="57">
        <v>10684</v>
      </c>
      <c r="E433" s="59">
        <v>1768</v>
      </c>
    </row>
    <row r="434" spans="1:5" x14ac:dyDescent="0.2">
      <c r="A434" s="57" t="s">
        <v>93</v>
      </c>
      <c r="B434" s="57" t="s">
        <v>94</v>
      </c>
      <c r="C434" s="58">
        <v>38260</v>
      </c>
      <c r="D434" s="57">
        <v>10674</v>
      </c>
      <c r="E434" s="59">
        <v>45</v>
      </c>
    </row>
    <row r="435" spans="1:5" x14ac:dyDescent="0.2">
      <c r="A435" s="57" t="s">
        <v>93</v>
      </c>
      <c r="B435" s="57" t="s">
        <v>100</v>
      </c>
      <c r="C435" s="58">
        <v>38261</v>
      </c>
      <c r="D435" s="57">
        <v>10683</v>
      </c>
      <c r="E435" s="59">
        <v>63</v>
      </c>
    </row>
    <row r="436" spans="1:5" x14ac:dyDescent="0.2">
      <c r="A436" s="57" t="s">
        <v>93</v>
      </c>
      <c r="B436" s="57" t="s">
        <v>96</v>
      </c>
      <c r="C436" s="58">
        <v>38261</v>
      </c>
      <c r="D436" s="57">
        <v>10682</v>
      </c>
      <c r="E436" s="59">
        <v>375.5</v>
      </c>
    </row>
    <row r="437" spans="1:5" x14ac:dyDescent="0.2">
      <c r="A437" s="57" t="s">
        <v>93</v>
      </c>
      <c r="B437" s="57" t="s">
        <v>98</v>
      </c>
      <c r="C437" s="58">
        <v>38263</v>
      </c>
      <c r="D437" s="57">
        <v>10690</v>
      </c>
      <c r="E437" s="59">
        <v>862.5</v>
      </c>
    </row>
    <row r="438" spans="1:5" x14ac:dyDescent="0.2">
      <c r="A438" s="57" t="s">
        <v>93</v>
      </c>
      <c r="B438" s="57" t="s">
        <v>100</v>
      </c>
      <c r="C438" s="58">
        <v>38263</v>
      </c>
      <c r="D438" s="57">
        <v>10663</v>
      </c>
      <c r="E438" s="59">
        <v>1930.4</v>
      </c>
    </row>
    <row r="439" spans="1:5" x14ac:dyDescent="0.2">
      <c r="A439" s="57" t="s">
        <v>93</v>
      </c>
      <c r="B439" s="57" t="s">
        <v>94</v>
      </c>
      <c r="C439" s="58">
        <v>38263</v>
      </c>
      <c r="D439" s="57">
        <v>10685</v>
      </c>
      <c r="E439" s="59">
        <v>801.1</v>
      </c>
    </row>
    <row r="440" spans="1:5" x14ac:dyDescent="0.2">
      <c r="A440" s="57" t="s">
        <v>93</v>
      </c>
      <c r="B440" s="57" t="s">
        <v>98</v>
      </c>
      <c r="C440" s="58">
        <v>38267</v>
      </c>
      <c r="D440" s="57">
        <v>10689</v>
      </c>
      <c r="E440" s="59">
        <v>472.5</v>
      </c>
    </row>
    <row r="441" spans="1:5" x14ac:dyDescent="0.2">
      <c r="A441" s="57" t="s">
        <v>93</v>
      </c>
      <c r="B441" s="57" t="s">
        <v>94</v>
      </c>
      <c r="C441" s="58">
        <v>38267</v>
      </c>
      <c r="D441" s="57">
        <v>10688</v>
      </c>
      <c r="E441" s="59">
        <v>3160.6</v>
      </c>
    </row>
    <row r="442" spans="1:5" x14ac:dyDescent="0.2">
      <c r="A442" s="57" t="s">
        <v>93</v>
      </c>
      <c r="B442" s="57" t="s">
        <v>100</v>
      </c>
      <c r="C442" s="58">
        <v>38268</v>
      </c>
      <c r="D442" s="57">
        <v>10686</v>
      </c>
      <c r="E442" s="59">
        <v>1404.45</v>
      </c>
    </row>
    <row r="443" spans="1:5" x14ac:dyDescent="0.2">
      <c r="A443" s="57" t="s">
        <v>93</v>
      </c>
      <c r="B443" s="57" t="s">
        <v>99</v>
      </c>
      <c r="C443" s="58">
        <v>38269</v>
      </c>
      <c r="D443" s="57">
        <v>10694</v>
      </c>
      <c r="E443" s="59">
        <v>4825</v>
      </c>
    </row>
    <row r="444" spans="1:5" x14ac:dyDescent="0.2">
      <c r="A444" s="57" t="s">
        <v>93</v>
      </c>
      <c r="B444" s="57" t="s">
        <v>96</v>
      </c>
      <c r="C444" s="58">
        <v>38270</v>
      </c>
      <c r="D444" s="57">
        <v>10693</v>
      </c>
      <c r="E444" s="59">
        <v>2071.1999999999998</v>
      </c>
    </row>
    <row r="445" spans="1:5" x14ac:dyDescent="0.2">
      <c r="A445" s="57" t="s">
        <v>93</v>
      </c>
      <c r="B445" s="57" t="s">
        <v>96</v>
      </c>
      <c r="C445" s="58">
        <v>38273</v>
      </c>
      <c r="D445" s="57">
        <v>10699</v>
      </c>
      <c r="E445" s="59">
        <v>114</v>
      </c>
    </row>
    <row r="446" spans="1:5" x14ac:dyDescent="0.2">
      <c r="A446" s="57" t="s">
        <v>93</v>
      </c>
      <c r="B446" s="57" t="s">
        <v>94</v>
      </c>
      <c r="C446" s="58">
        <v>38273</v>
      </c>
      <c r="D446" s="57">
        <v>10692</v>
      </c>
      <c r="E446" s="59">
        <v>878</v>
      </c>
    </row>
    <row r="447" spans="1:5" x14ac:dyDescent="0.2">
      <c r="A447" s="57" t="s">
        <v>93</v>
      </c>
      <c r="B447" s="57" t="s">
        <v>99</v>
      </c>
      <c r="C447" s="58">
        <v>38274</v>
      </c>
      <c r="D447" s="57">
        <v>10696</v>
      </c>
      <c r="E447" s="59">
        <v>996</v>
      </c>
    </row>
    <row r="448" spans="1:5" x14ac:dyDescent="0.2">
      <c r="A448" s="57" t="s">
        <v>91</v>
      </c>
      <c r="B448" s="57" t="s">
        <v>101</v>
      </c>
      <c r="C448" s="58">
        <v>38274</v>
      </c>
      <c r="D448" s="57">
        <v>10695</v>
      </c>
      <c r="E448" s="59">
        <v>642</v>
      </c>
    </row>
    <row r="449" spans="1:5" x14ac:dyDescent="0.2">
      <c r="A449" s="57" t="s">
        <v>93</v>
      </c>
      <c r="B449" s="57" t="s">
        <v>96</v>
      </c>
      <c r="C449" s="58">
        <v>38274</v>
      </c>
      <c r="D449" s="57">
        <v>10697</v>
      </c>
      <c r="E449" s="59">
        <v>805.43</v>
      </c>
    </row>
    <row r="450" spans="1:5" x14ac:dyDescent="0.2">
      <c r="A450" s="57" t="s">
        <v>93</v>
      </c>
      <c r="B450" s="57" t="s">
        <v>99</v>
      </c>
      <c r="C450" s="58">
        <v>38275</v>
      </c>
      <c r="D450" s="57">
        <v>10660</v>
      </c>
      <c r="E450" s="59">
        <v>1701</v>
      </c>
    </row>
    <row r="451" spans="1:5" x14ac:dyDescent="0.2">
      <c r="A451" s="57" t="s">
        <v>91</v>
      </c>
      <c r="B451" s="57" t="s">
        <v>92</v>
      </c>
      <c r="C451" s="58">
        <v>38275</v>
      </c>
      <c r="D451" s="57">
        <v>10701</v>
      </c>
      <c r="E451" s="59">
        <v>2864.5</v>
      </c>
    </row>
    <row r="452" spans="1:5" x14ac:dyDescent="0.2">
      <c r="A452" s="57" t="s">
        <v>91</v>
      </c>
      <c r="B452" s="57" t="s">
        <v>101</v>
      </c>
      <c r="C452" s="58">
        <v>38276</v>
      </c>
      <c r="D452" s="57">
        <v>10678</v>
      </c>
      <c r="E452" s="59">
        <v>5256.5</v>
      </c>
    </row>
    <row r="453" spans="1:5" x14ac:dyDescent="0.2">
      <c r="A453" s="57" t="s">
        <v>93</v>
      </c>
      <c r="B453" s="57" t="s">
        <v>96</v>
      </c>
      <c r="C453" s="58">
        <v>38276</v>
      </c>
      <c r="D453" s="57">
        <v>10700</v>
      </c>
      <c r="E453" s="59">
        <v>1638.4</v>
      </c>
    </row>
    <row r="454" spans="1:5" x14ac:dyDescent="0.2">
      <c r="A454" s="57" t="s">
        <v>93</v>
      </c>
      <c r="B454" s="57" t="s">
        <v>94</v>
      </c>
      <c r="C454" s="58">
        <v>38277</v>
      </c>
      <c r="D454" s="57">
        <v>10698</v>
      </c>
      <c r="E454" s="59">
        <v>3436.45</v>
      </c>
    </row>
    <row r="455" spans="1:5" x14ac:dyDescent="0.2">
      <c r="A455" s="57" t="s">
        <v>91</v>
      </c>
      <c r="B455" s="57" t="s">
        <v>92</v>
      </c>
      <c r="C455" s="58">
        <v>38280</v>
      </c>
      <c r="D455" s="57">
        <v>10703</v>
      </c>
      <c r="E455" s="59">
        <v>2545</v>
      </c>
    </row>
    <row r="456" spans="1:5" x14ac:dyDescent="0.2">
      <c r="A456" s="57" t="s">
        <v>93</v>
      </c>
      <c r="B456" s="57" t="s">
        <v>99</v>
      </c>
      <c r="C456" s="58">
        <v>38281</v>
      </c>
      <c r="D456" s="57">
        <v>10706</v>
      </c>
      <c r="E456" s="59">
        <v>1893</v>
      </c>
    </row>
    <row r="457" spans="1:5" x14ac:dyDescent="0.2">
      <c r="A457" s="57" t="s">
        <v>93</v>
      </c>
      <c r="B457" s="57" t="s">
        <v>94</v>
      </c>
      <c r="C457" s="58">
        <v>38281</v>
      </c>
      <c r="D457" s="57">
        <v>10702</v>
      </c>
      <c r="E457" s="59">
        <v>330</v>
      </c>
    </row>
    <row r="458" spans="1:5" x14ac:dyDescent="0.2">
      <c r="A458" s="57" t="s">
        <v>93</v>
      </c>
      <c r="B458" s="57" t="s">
        <v>100</v>
      </c>
      <c r="C458" s="58">
        <v>38282</v>
      </c>
      <c r="D458" s="57">
        <v>10691</v>
      </c>
      <c r="E458" s="59">
        <v>10164.799999999999</v>
      </c>
    </row>
    <row r="459" spans="1:5" x14ac:dyDescent="0.2">
      <c r="A459" s="57" t="s">
        <v>93</v>
      </c>
      <c r="B459" s="57" t="s">
        <v>98</v>
      </c>
      <c r="C459" s="58">
        <v>38283</v>
      </c>
      <c r="D459" s="57">
        <v>10710</v>
      </c>
      <c r="E459" s="59">
        <v>93.5</v>
      </c>
    </row>
    <row r="460" spans="1:5" x14ac:dyDescent="0.2">
      <c r="A460" s="57" t="s">
        <v>93</v>
      </c>
      <c r="B460" s="57" t="s">
        <v>94</v>
      </c>
      <c r="C460" s="58">
        <v>38283</v>
      </c>
      <c r="D460" s="57">
        <v>10707</v>
      </c>
      <c r="E460" s="59">
        <v>1641</v>
      </c>
    </row>
    <row r="461" spans="1:5" x14ac:dyDescent="0.2">
      <c r="A461" s="57" t="s">
        <v>93</v>
      </c>
      <c r="B461" s="57" t="s">
        <v>98</v>
      </c>
      <c r="C461" s="58">
        <v>38284</v>
      </c>
      <c r="D461" s="57">
        <v>10713</v>
      </c>
      <c r="E461" s="59">
        <v>2827.9</v>
      </c>
    </row>
    <row r="462" spans="1:5" x14ac:dyDescent="0.2">
      <c r="A462" s="57" t="s">
        <v>91</v>
      </c>
      <c r="B462" s="57" t="s">
        <v>97</v>
      </c>
      <c r="C462" s="58">
        <v>38287</v>
      </c>
      <c r="D462" s="57">
        <v>10714</v>
      </c>
      <c r="E462" s="59">
        <v>2205.75</v>
      </c>
    </row>
    <row r="463" spans="1:5" x14ac:dyDescent="0.2">
      <c r="A463" s="57" t="s">
        <v>93</v>
      </c>
      <c r="B463" s="57" t="s">
        <v>94</v>
      </c>
      <c r="C463" s="58">
        <v>38287</v>
      </c>
      <c r="D463" s="57">
        <v>10716</v>
      </c>
      <c r="E463" s="59">
        <v>706</v>
      </c>
    </row>
    <row r="464" spans="1:5" x14ac:dyDescent="0.2">
      <c r="A464" s="57" t="s">
        <v>91</v>
      </c>
      <c r="B464" s="57" t="s">
        <v>97</v>
      </c>
      <c r="C464" s="58">
        <v>38289</v>
      </c>
      <c r="D464" s="57">
        <v>10711</v>
      </c>
      <c r="E464" s="59">
        <v>4451.7</v>
      </c>
    </row>
    <row r="465" spans="1:5" x14ac:dyDescent="0.2">
      <c r="A465" s="57" t="s">
        <v>93</v>
      </c>
      <c r="B465" s="57" t="s">
        <v>98</v>
      </c>
      <c r="C465" s="58">
        <v>38289</v>
      </c>
      <c r="D465" s="57">
        <v>10717</v>
      </c>
      <c r="E465" s="59">
        <v>1270.75</v>
      </c>
    </row>
    <row r="466" spans="1:5" x14ac:dyDescent="0.2">
      <c r="A466" s="57" t="s">
        <v>93</v>
      </c>
      <c r="B466" s="57" t="s">
        <v>98</v>
      </c>
      <c r="C466" s="58">
        <v>38289</v>
      </c>
      <c r="D466" s="57">
        <v>10718</v>
      </c>
      <c r="E466" s="59">
        <v>3463</v>
      </c>
    </row>
    <row r="467" spans="1:5" x14ac:dyDescent="0.2">
      <c r="A467" s="57" t="s">
        <v>93</v>
      </c>
      <c r="B467" s="57" t="s">
        <v>96</v>
      </c>
      <c r="C467" s="58">
        <v>38289</v>
      </c>
      <c r="D467" s="57">
        <v>10715</v>
      </c>
      <c r="E467" s="59">
        <v>1296</v>
      </c>
    </row>
    <row r="468" spans="1:5" x14ac:dyDescent="0.2">
      <c r="A468" s="57" t="s">
        <v>91</v>
      </c>
      <c r="B468" s="57" t="s">
        <v>95</v>
      </c>
      <c r="C468" s="58">
        <v>38290</v>
      </c>
      <c r="D468" s="57">
        <v>10687</v>
      </c>
      <c r="E468" s="59">
        <v>4960.8999999999996</v>
      </c>
    </row>
    <row r="469" spans="1:5" x14ac:dyDescent="0.2">
      <c r="A469" s="57" t="s">
        <v>91</v>
      </c>
      <c r="B469" s="57" t="s">
        <v>97</v>
      </c>
      <c r="C469" s="58">
        <v>38291</v>
      </c>
      <c r="D469" s="57">
        <v>10721</v>
      </c>
      <c r="E469" s="59">
        <v>923.87</v>
      </c>
    </row>
    <row r="470" spans="1:5" x14ac:dyDescent="0.2">
      <c r="A470" s="57" t="s">
        <v>93</v>
      </c>
      <c r="B470" s="57" t="s">
        <v>96</v>
      </c>
      <c r="C470" s="58">
        <v>38291</v>
      </c>
      <c r="D470" s="57">
        <v>10712</v>
      </c>
      <c r="E470" s="59">
        <v>1233.48</v>
      </c>
    </row>
    <row r="471" spans="1:5" x14ac:dyDescent="0.2">
      <c r="A471" s="57" t="s">
        <v>93</v>
      </c>
      <c r="B471" s="57" t="s">
        <v>99</v>
      </c>
      <c r="C471" s="58">
        <v>38295</v>
      </c>
      <c r="D471" s="57">
        <v>10722</v>
      </c>
      <c r="E471" s="59">
        <v>1570</v>
      </c>
    </row>
    <row r="472" spans="1:5" x14ac:dyDescent="0.2">
      <c r="A472" s="57" t="s">
        <v>93</v>
      </c>
      <c r="B472" s="57" t="s">
        <v>99</v>
      </c>
      <c r="C472" s="58">
        <v>38296</v>
      </c>
      <c r="D472" s="57">
        <v>10719</v>
      </c>
      <c r="E472" s="59">
        <v>844.25</v>
      </c>
    </row>
    <row r="473" spans="1:5" x14ac:dyDescent="0.2">
      <c r="A473" s="57" t="s">
        <v>93</v>
      </c>
      <c r="B473" s="57" t="s">
        <v>99</v>
      </c>
      <c r="C473" s="58">
        <v>38296</v>
      </c>
      <c r="D473" s="57">
        <v>10720</v>
      </c>
      <c r="E473" s="59">
        <v>550</v>
      </c>
    </row>
    <row r="474" spans="1:5" x14ac:dyDescent="0.2">
      <c r="A474" s="57" t="s">
        <v>93</v>
      </c>
      <c r="B474" s="57" t="s">
        <v>99</v>
      </c>
      <c r="C474" s="58">
        <v>38296</v>
      </c>
      <c r="D474" s="57">
        <v>10724</v>
      </c>
      <c r="E474" s="59">
        <v>638.5</v>
      </c>
    </row>
    <row r="475" spans="1:5" x14ac:dyDescent="0.2">
      <c r="A475" s="57" t="s">
        <v>93</v>
      </c>
      <c r="B475" s="57" t="s">
        <v>94</v>
      </c>
      <c r="C475" s="58">
        <v>38296</v>
      </c>
      <c r="D475" s="57">
        <v>10725</v>
      </c>
      <c r="E475" s="59">
        <v>287.8</v>
      </c>
    </row>
    <row r="476" spans="1:5" x14ac:dyDescent="0.2">
      <c r="A476" s="57" t="s">
        <v>91</v>
      </c>
      <c r="B476" s="57" t="s">
        <v>92</v>
      </c>
      <c r="C476" s="58">
        <v>38296</v>
      </c>
      <c r="D476" s="57">
        <v>10708</v>
      </c>
      <c r="E476" s="59">
        <v>180.4</v>
      </c>
    </row>
    <row r="477" spans="1:5" x14ac:dyDescent="0.2">
      <c r="A477" s="57" t="s">
        <v>93</v>
      </c>
      <c r="B477" s="57" t="s">
        <v>96</v>
      </c>
      <c r="C477" s="58">
        <v>38298</v>
      </c>
      <c r="D477" s="57">
        <v>10732</v>
      </c>
      <c r="E477" s="59">
        <v>360</v>
      </c>
    </row>
    <row r="478" spans="1:5" x14ac:dyDescent="0.2">
      <c r="A478" s="57" t="s">
        <v>91</v>
      </c>
      <c r="B478" s="57" t="s">
        <v>92</v>
      </c>
      <c r="C478" s="58">
        <v>38298</v>
      </c>
      <c r="D478" s="57">
        <v>10704</v>
      </c>
      <c r="E478" s="59">
        <v>595.5</v>
      </c>
    </row>
    <row r="479" spans="1:5" x14ac:dyDescent="0.2">
      <c r="A479" s="57" t="s">
        <v>93</v>
      </c>
      <c r="B479" s="57" t="s">
        <v>98</v>
      </c>
      <c r="C479" s="58">
        <v>38301</v>
      </c>
      <c r="D479" s="57">
        <v>10733</v>
      </c>
      <c r="E479" s="59">
        <v>1459</v>
      </c>
    </row>
    <row r="480" spans="1:5" x14ac:dyDescent="0.2">
      <c r="A480" s="57" t="s">
        <v>93</v>
      </c>
      <c r="B480" s="57" t="s">
        <v>94</v>
      </c>
      <c r="C480" s="58">
        <v>38302</v>
      </c>
      <c r="D480" s="57">
        <v>10728</v>
      </c>
      <c r="E480" s="59">
        <v>1296.75</v>
      </c>
    </row>
    <row r="481" spans="1:5" x14ac:dyDescent="0.2">
      <c r="A481" s="57" t="s">
        <v>93</v>
      </c>
      <c r="B481" s="57" t="s">
        <v>100</v>
      </c>
      <c r="C481" s="58">
        <v>38303</v>
      </c>
      <c r="D481" s="57">
        <v>10734</v>
      </c>
      <c r="E481" s="59">
        <v>1498.35</v>
      </c>
    </row>
    <row r="482" spans="1:5" x14ac:dyDescent="0.2">
      <c r="A482" s="57" t="s">
        <v>91</v>
      </c>
      <c r="B482" s="57" t="s">
        <v>97</v>
      </c>
      <c r="C482" s="58">
        <v>38305</v>
      </c>
      <c r="D482" s="57">
        <v>10730</v>
      </c>
      <c r="E482" s="59">
        <v>484.25</v>
      </c>
    </row>
    <row r="483" spans="1:5" x14ac:dyDescent="0.2">
      <c r="A483" s="57" t="s">
        <v>93</v>
      </c>
      <c r="B483" s="57" t="s">
        <v>99</v>
      </c>
      <c r="C483" s="58">
        <v>38305</v>
      </c>
      <c r="D483" s="57">
        <v>10729</v>
      </c>
      <c r="E483" s="59">
        <v>1850</v>
      </c>
    </row>
    <row r="484" spans="1:5" x14ac:dyDescent="0.2">
      <c r="A484" s="57" t="s">
        <v>91</v>
      </c>
      <c r="B484" s="57" t="s">
        <v>101</v>
      </c>
      <c r="C484" s="58">
        <v>38305</v>
      </c>
      <c r="D484" s="57">
        <v>10731</v>
      </c>
      <c r="E484" s="59">
        <v>1890.5</v>
      </c>
    </row>
    <row r="485" spans="1:5" x14ac:dyDescent="0.2">
      <c r="A485" s="57" t="s">
        <v>93</v>
      </c>
      <c r="B485" s="57" t="s">
        <v>96</v>
      </c>
      <c r="C485" s="58">
        <v>38308</v>
      </c>
      <c r="D485" s="57">
        <v>10739</v>
      </c>
      <c r="E485" s="59">
        <v>240</v>
      </c>
    </row>
    <row r="486" spans="1:5" x14ac:dyDescent="0.2">
      <c r="A486" s="57" t="s">
        <v>91</v>
      </c>
      <c r="B486" s="57" t="s">
        <v>95</v>
      </c>
      <c r="C486" s="58">
        <v>38309</v>
      </c>
      <c r="D486" s="57">
        <v>10705</v>
      </c>
      <c r="E486" s="59">
        <v>378</v>
      </c>
    </row>
    <row r="487" spans="1:5" x14ac:dyDescent="0.2">
      <c r="A487" s="57" t="s">
        <v>93</v>
      </c>
      <c r="B487" s="57" t="s">
        <v>100</v>
      </c>
      <c r="C487" s="58">
        <v>38309</v>
      </c>
      <c r="D487" s="57">
        <v>10737</v>
      </c>
      <c r="E487" s="59">
        <v>139.80000000000001</v>
      </c>
    </row>
    <row r="488" spans="1:5" x14ac:dyDescent="0.2">
      <c r="A488" s="57" t="s">
        <v>93</v>
      </c>
      <c r="B488" s="57" t="s">
        <v>100</v>
      </c>
      <c r="C488" s="58">
        <v>38309</v>
      </c>
      <c r="D488" s="57">
        <v>10738</v>
      </c>
      <c r="E488" s="59">
        <v>52.35</v>
      </c>
    </row>
    <row r="489" spans="1:5" x14ac:dyDescent="0.2">
      <c r="A489" s="57" t="s">
        <v>93</v>
      </c>
      <c r="B489" s="57" t="s">
        <v>96</v>
      </c>
      <c r="C489" s="58">
        <v>38309</v>
      </c>
      <c r="D489" s="57">
        <v>10742</v>
      </c>
      <c r="E489" s="59">
        <v>3118</v>
      </c>
    </row>
    <row r="490" spans="1:5" x14ac:dyDescent="0.2">
      <c r="A490" s="57" t="s">
        <v>93</v>
      </c>
      <c r="B490" s="57" t="s">
        <v>94</v>
      </c>
      <c r="C490" s="58">
        <v>38309</v>
      </c>
      <c r="D490" s="57">
        <v>10741</v>
      </c>
      <c r="E490" s="59">
        <v>228</v>
      </c>
    </row>
    <row r="491" spans="1:5" x14ac:dyDescent="0.2">
      <c r="A491" s="57" t="s">
        <v>93</v>
      </c>
      <c r="B491" s="57" t="s">
        <v>98</v>
      </c>
      <c r="C491" s="58">
        <v>38311</v>
      </c>
      <c r="D491" s="57">
        <v>10709</v>
      </c>
      <c r="E491" s="59">
        <v>3424</v>
      </c>
    </row>
    <row r="492" spans="1:5" x14ac:dyDescent="0.2">
      <c r="A492" s="57" t="s">
        <v>93</v>
      </c>
      <c r="B492" s="57" t="s">
        <v>98</v>
      </c>
      <c r="C492" s="58">
        <v>38312</v>
      </c>
      <c r="D492" s="57">
        <v>10743</v>
      </c>
      <c r="E492" s="59">
        <v>319.2</v>
      </c>
    </row>
    <row r="493" spans="1:5" x14ac:dyDescent="0.2">
      <c r="A493" s="57" t="s">
        <v>93</v>
      </c>
      <c r="B493" s="57" t="s">
        <v>98</v>
      </c>
      <c r="C493" s="58">
        <v>38312</v>
      </c>
      <c r="D493" s="57">
        <v>10746</v>
      </c>
      <c r="E493" s="59">
        <v>2311.6999999999998</v>
      </c>
    </row>
    <row r="494" spans="1:5" x14ac:dyDescent="0.2">
      <c r="A494" s="57" t="s">
        <v>91</v>
      </c>
      <c r="B494" s="57" t="s">
        <v>95</v>
      </c>
      <c r="C494" s="58">
        <v>38312</v>
      </c>
      <c r="D494" s="57">
        <v>10736</v>
      </c>
      <c r="E494" s="59">
        <v>997</v>
      </c>
    </row>
    <row r="495" spans="1:5" x14ac:dyDescent="0.2">
      <c r="A495" s="57" t="s">
        <v>91</v>
      </c>
      <c r="B495" s="57" t="s">
        <v>92</v>
      </c>
      <c r="C495" s="58">
        <v>38312</v>
      </c>
      <c r="D495" s="57">
        <v>10735</v>
      </c>
      <c r="E495" s="59">
        <v>536.4</v>
      </c>
    </row>
    <row r="496" spans="1:5" x14ac:dyDescent="0.2">
      <c r="A496" s="57" t="s">
        <v>91</v>
      </c>
      <c r="B496" s="57" t="s">
        <v>95</v>
      </c>
      <c r="C496" s="58">
        <v>38315</v>
      </c>
      <c r="D496" s="57">
        <v>10750</v>
      </c>
      <c r="E496" s="59">
        <v>1590.56</v>
      </c>
    </row>
    <row r="497" spans="1:5" x14ac:dyDescent="0.2">
      <c r="A497" s="57" t="s">
        <v>91</v>
      </c>
      <c r="B497" s="57" t="s">
        <v>92</v>
      </c>
      <c r="C497" s="58">
        <v>38315</v>
      </c>
      <c r="D497" s="57">
        <v>10744</v>
      </c>
      <c r="E497" s="59">
        <v>736</v>
      </c>
    </row>
    <row r="498" spans="1:5" x14ac:dyDescent="0.2">
      <c r="A498" s="57" t="s">
        <v>93</v>
      </c>
      <c r="B498" s="57" t="s">
        <v>96</v>
      </c>
      <c r="C498" s="58">
        <v>38316</v>
      </c>
      <c r="D498" s="57">
        <v>10723</v>
      </c>
      <c r="E498" s="59">
        <v>468.45</v>
      </c>
    </row>
    <row r="499" spans="1:5" x14ac:dyDescent="0.2">
      <c r="A499" s="57" t="s">
        <v>93</v>
      </c>
      <c r="B499" s="57" t="s">
        <v>94</v>
      </c>
      <c r="C499" s="58">
        <v>38316</v>
      </c>
      <c r="D499" s="57">
        <v>10740</v>
      </c>
      <c r="E499" s="59">
        <v>1416</v>
      </c>
    </row>
    <row r="500" spans="1:5" x14ac:dyDescent="0.2">
      <c r="A500" s="57" t="s">
        <v>91</v>
      </c>
      <c r="B500" s="57" t="s">
        <v>92</v>
      </c>
      <c r="C500" s="58">
        <v>38317</v>
      </c>
      <c r="D500" s="57">
        <v>10747</v>
      </c>
      <c r="E500" s="59">
        <v>1912.85</v>
      </c>
    </row>
    <row r="501" spans="1:5" x14ac:dyDescent="0.2">
      <c r="A501" s="57" t="s">
        <v>91</v>
      </c>
      <c r="B501" s="57" t="s">
        <v>95</v>
      </c>
      <c r="C501" s="58">
        <v>38318</v>
      </c>
      <c r="D501" s="57">
        <v>10745</v>
      </c>
      <c r="E501" s="59">
        <v>4529.8</v>
      </c>
    </row>
    <row r="502" spans="1:5" x14ac:dyDescent="0.2">
      <c r="A502" s="57" t="s">
        <v>93</v>
      </c>
      <c r="B502" s="57" t="s">
        <v>96</v>
      </c>
      <c r="C502" s="58">
        <v>38318</v>
      </c>
      <c r="D502" s="57">
        <v>10753</v>
      </c>
      <c r="E502" s="59">
        <v>88</v>
      </c>
    </row>
    <row r="503" spans="1:5" x14ac:dyDescent="0.2">
      <c r="A503" s="57" t="s">
        <v>91</v>
      </c>
      <c r="B503" s="57" t="s">
        <v>92</v>
      </c>
      <c r="C503" s="58">
        <v>38318</v>
      </c>
      <c r="D503" s="57">
        <v>10754</v>
      </c>
      <c r="E503" s="59">
        <v>55.2</v>
      </c>
    </row>
    <row r="504" spans="1:5" x14ac:dyDescent="0.2">
      <c r="A504" s="57" t="s">
        <v>93</v>
      </c>
      <c r="B504" s="57" t="s">
        <v>100</v>
      </c>
      <c r="C504" s="58">
        <v>38319</v>
      </c>
      <c r="D504" s="57">
        <v>10752</v>
      </c>
      <c r="E504" s="59">
        <v>252</v>
      </c>
    </row>
    <row r="505" spans="1:5" x14ac:dyDescent="0.2">
      <c r="A505" s="57" t="s">
        <v>93</v>
      </c>
      <c r="B505" s="57" t="s">
        <v>96</v>
      </c>
      <c r="C505" s="58">
        <v>38319</v>
      </c>
      <c r="D505" s="57">
        <v>10748</v>
      </c>
      <c r="E505" s="59">
        <v>2196</v>
      </c>
    </row>
    <row r="506" spans="1:5" x14ac:dyDescent="0.2">
      <c r="A506" s="57" t="s">
        <v>93</v>
      </c>
      <c r="B506" s="57" t="s">
        <v>94</v>
      </c>
      <c r="C506" s="58">
        <v>38319</v>
      </c>
      <c r="D506" s="57">
        <v>10755</v>
      </c>
      <c r="E506" s="59">
        <v>1948.5</v>
      </c>
    </row>
    <row r="507" spans="1:5" x14ac:dyDescent="0.2">
      <c r="A507" s="57" t="s">
        <v>93</v>
      </c>
      <c r="B507" s="57" t="s">
        <v>99</v>
      </c>
      <c r="C507" s="58">
        <v>38323</v>
      </c>
      <c r="D507" s="57">
        <v>10756</v>
      </c>
      <c r="E507" s="59">
        <v>1990</v>
      </c>
    </row>
    <row r="508" spans="1:5" x14ac:dyDescent="0.2">
      <c r="A508" s="57" t="s">
        <v>93</v>
      </c>
      <c r="B508" s="57" t="s">
        <v>96</v>
      </c>
      <c r="C508" s="58">
        <v>38324</v>
      </c>
      <c r="D508" s="57">
        <v>10751</v>
      </c>
      <c r="E508" s="59">
        <v>1631.48</v>
      </c>
    </row>
    <row r="509" spans="1:5" x14ac:dyDescent="0.2">
      <c r="A509" s="57" t="s">
        <v>93</v>
      </c>
      <c r="B509" s="57" t="s">
        <v>96</v>
      </c>
      <c r="C509" s="58">
        <v>38325</v>
      </c>
      <c r="D509" s="57">
        <v>10758</v>
      </c>
      <c r="E509" s="59">
        <v>1644.6</v>
      </c>
    </row>
    <row r="510" spans="1:5" x14ac:dyDescent="0.2">
      <c r="A510" s="57" t="s">
        <v>93</v>
      </c>
      <c r="B510" s="57" t="s">
        <v>100</v>
      </c>
      <c r="C510" s="58">
        <v>38326</v>
      </c>
      <c r="D510" s="57">
        <v>10727</v>
      </c>
      <c r="E510" s="59">
        <v>1624.5</v>
      </c>
    </row>
    <row r="511" spans="1:5" x14ac:dyDescent="0.2">
      <c r="A511" s="57" t="s">
        <v>93</v>
      </c>
      <c r="B511" s="57" t="s">
        <v>94</v>
      </c>
      <c r="C511" s="58">
        <v>38326</v>
      </c>
      <c r="D511" s="57">
        <v>10726</v>
      </c>
      <c r="E511" s="59">
        <v>655</v>
      </c>
    </row>
    <row r="512" spans="1:5" x14ac:dyDescent="0.2">
      <c r="A512" s="57" t="s">
        <v>91</v>
      </c>
      <c r="B512" s="57" t="s">
        <v>97</v>
      </c>
      <c r="C512" s="58">
        <v>38329</v>
      </c>
      <c r="D512" s="57">
        <v>10761</v>
      </c>
      <c r="E512" s="59">
        <v>507</v>
      </c>
    </row>
    <row r="513" spans="1:5" x14ac:dyDescent="0.2">
      <c r="A513" s="57" t="s">
        <v>93</v>
      </c>
      <c r="B513" s="57" t="s">
        <v>96</v>
      </c>
      <c r="C513" s="58">
        <v>38329</v>
      </c>
      <c r="D513" s="57">
        <v>10763</v>
      </c>
      <c r="E513" s="59">
        <v>616</v>
      </c>
    </row>
    <row r="514" spans="1:5" x14ac:dyDescent="0.2">
      <c r="A514" s="57" t="s">
        <v>91</v>
      </c>
      <c r="B514" s="57" t="s">
        <v>92</v>
      </c>
      <c r="C514" s="58">
        <v>38329</v>
      </c>
      <c r="D514" s="57">
        <v>10764</v>
      </c>
      <c r="E514" s="59">
        <v>2286</v>
      </c>
    </row>
    <row r="515" spans="1:5" x14ac:dyDescent="0.2">
      <c r="A515" s="57" t="s">
        <v>93</v>
      </c>
      <c r="B515" s="57" t="s">
        <v>96</v>
      </c>
      <c r="C515" s="58">
        <v>38330</v>
      </c>
      <c r="D515" s="57">
        <v>10762</v>
      </c>
      <c r="E515" s="59">
        <v>4337</v>
      </c>
    </row>
    <row r="516" spans="1:5" x14ac:dyDescent="0.2">
      <c r="A516" s="57" t="s">
        <v>93</v>
      </c>
      <c r="B516" s="57" t="s">
        <v>96</v>
      </c>
      <c r="C516" s="58">
        <v>38330</v>
      </c>
      <c r="D516" s="57">
        <v>10765</v>
      </c>
      <c r="E516" s="59">
        <v>1515.6</v>
      </c>
    </row>
    <row r="517" spans="1:5" x14ac:dyDescent="0.2">
      <c r="A517" s="57" t="s">
        <v>93</v>
      </c>
      <c r="B517" s="57" t="s">
        <v>94</v>
      </c>
      <c r="C517" s="58">
        <v>38330</v>
      </c>
      <c r="D517" s="57">
        <v>10766</v>
      </c>
      <c r="E517" s="59">
        <v>2310</v>
      </c>
    </row>
    <row r="518" spans="1:5" x14ac:dyDescent="0.2">
      <c r="A518" s="57" t="s">
        <v>93</v>
      </c>
      <c r="B518" s="57" t="s">
        <v>94</v>
      </c>
      <c r="C518" s="58">
        <v>38331</v>
      </c>
      <c r="D518" s="57">
        <v>10760</v>
      </c>
      <c r="E518" s="59">
        <v>2917</v>
      </c>
    </row>
    <row r="519" spans="1:5" x14ac:dyDescent="0.2">
      <c r="A519" s="57" t="s">
        <v>93</v>
      </c>
      <c r="B519" s="57" t="s">
        <v>96</v>
      </c>
      <c r="C519" s="58">
        <v>38333</v>
      </c>
      <c r="D519" s="57">
        <v>10759</v>
      </c>
      <c r="E519" s="59">
        <v>320</v>
      </c>
    </row>
    <row r="520" spans="1:5" x14ac:dyDescent="0.2">
      <c r="A520" s="57" t="s">
        <v>93</v>
      </c>
      <c r="B520" s="57" t="s">
        <v>96</v>
      </c>
      <c r="C520" s="58">
        <v>38333</v>
      </c>
      <c r="D520" s="57">
        <v>10769</v>
      </c>
      <c r="E520" s="59">
        <v>1684.27</v>
      </c>
    </row>
    <row r="521" spans="1:5" x14ac:dyDescent="0.2">
      <c r="A521" s="57" t="s">
        <v>93</v>
      </c>
      <c r="B521" s="57" t="s">
        <v>94</v>
      </c>
      <c r="C521" s="58">
        <v>38333</v>
      </c>
      <c r="D521" s="57">
        <v>10774</v>
      </c>
      <c r="E521" s="59">
        <v>868.75</v>
      </c>
    </row>
    <row r="522" spans="1:5" x14ac:dyDescent="0.2">
      <c r="A522" s="57" t="s">
        <v>93</v>
      </c>
      <c r="B522" s="57" t="s">
        <v>96</v>
      </c>
      <c r="C522" s="58">
        <v>38336</v>
      </c>
      <c r="D522" s="57">
        <v>10768</v>
      </c>
      <c r="E522" s="59">
        <v>1477</v>
      </c>
    </row>
    <row r="523" spans="1:5" x14ac:dyDescent="0.2">
      <c r="A523" s="57" t="s">
        <v>93</v>
      </c>
      <c r="B523" s="57" t="s">
        <v>94</v>
      </c>
      <c r="C523" s="58">
        <v>38336</v>
      </c>
      <c r="D523" s="57">
        <v>10767</v>
      </c>
      <c r="E523" s="59">
        <v>28</v>
      </c>
    </row>
    <row r="524" spans="1:5" x14ac:dyDescent="0.2">
      <c r="A524" s="57" t="s">
        <v>91</v>
      </c>
      <c r="B524" s="57" t="s">
        <v>92</v>
      </c>
      <c r="C524" s="58">
        <v>38336</v>
      </c>
      <c r="D524" s="57">
        <v>10757</v>
      </c>
      <c r="E524" s="59">
        <v>3082</v>
      </c>
    </row>
    <row r="525" spans="1:5" x14ac:dyDescent="0.2">
      <c r="A525" s="57" t="s">
        <v>93</v>
      </c>
      <c r="B525" s="57" t="s">
        <v>98</v>
      </c>
      <c r="C525" s="58">
        <v>38337</v>
      </c>
      <c r="D525" s="57">
        <v>10773</v>
      </c>
      <c r="E525" s="59">
        <v>2030.4</v>
      </c>
    </row>
    <row r="526" spans="1:5" x14ac:dyDescent="0.2">
      <c r="A526" s="57" t="s">
        <v>93</v>
      </c>
      <c r="B526" s="57" t="s">
        <v>99</v>
      </c>
      <c r="C526" s="58">
        <v>38338</v>
      </c>
      <c r="D526" s="57">
        <v>10770</v>
      </c>
      <c r="E526" s="59">
        <v>236.25</v>
      </c>
    </row>
    <row r="527" spans="1:5" x14ac:dyDescent="0.2">
      <c r="A527" s="57" t="s">
        <v>93</v>
      </c>
      <c r="B527" s="57" t="s">
        <v>98</v>
      </c>
      <c r="C527" s="58">
        <v>38339</v>
      </c>
      <c r="D527" s="57">
        <v>10776</v>
      </c>
      <c r="E527" s="59">
        <v>6635.27</v>
      </c>
    </row>
    <row r="528" spans="1:5" x14ac:dyDescent="0.2">
      <c r="A528" s="57" t="s">
        <v>93</v>
      </c>
      <c r="B528" s="57" t="s">
        <v>100</v>
      </c>
      <c r="C528" s="58">
        <v>38340</v>
      </c>
      <c r="D528" s="57">
        <v>10781</v>
      </c>
      <c r="E528" s="59">
        <v>975.88</v>
      </c>
    </row>
    <row r="529" spans="1:5" x14ac:dyDescent="0.2">
      <c r="A529" s="57" t="s">
        <v>93</v>
      </c>
      <c r="B529" s="57" t="s">
        <v>96</v>
      </c>
      <c r="C529" s="58">
        <v>38340</v>
      </c>
      <c r="D529" s="57">
        <v>10772</v>
      </c>
      <c r="E529" s="59">
        <v>3603.22</v>
      </c>
    </row>
    <row r="530" spans="1:5" x14ac:dyDescent="0.2">
      <c r="A530" s="57" t="s">
        <v>93</v>
      </c>
      <c r="B530" s="57" t="s">
        <v>94</v>
      </c>
      <c r="C530" s="58">
        <v>38340</v>
      </c>
      <c r="D530" s="57">
        <v>10749</v>
      </c>
      <c r="E530" s="59">
        <v>1080</v>
      </c>
    </row>
    <row r="531" spans="1:5" x14ac:dyDescent="0.2">
      <c r="A531" s="57" t="s">
        <v>93</v>
      </c>
      <c r="B531" s="57" t="s">
        <v>94</v>
      </c>
      <c r="C531" s="58">
        <v>38340</v>
      </c>
      <c r="D531" s="57">
        <v>10783</v>
      </c>
      <c r="E531" s="59">
        <v>1442.5</v>
      </c>
    </row>
    <row r="532" spans="1:5" x14ac:dyDescent="0.2">
      <c r="A532" s="57" t="s">
        <v>91</v>
      </c>
      <c r="B532" s="57" t="s">
        <v>95</v>
      </c>
      <c r="C532" s="58">
        <v>38343</v>
      </c>
      <c r="D532" s="57">
        <v>10782</v>
      </c>
      <c r="E532" s="59">
        <v>12.5</v>
      </c>
    </row>
    <row r="533" spans="1:5" x14ac:dyDescent="0.2">
      <c r="A533" s="57" t="s">
        <v>93</v>
      </c>
      <c r="B533" s="57" t="s">
        <v>94</v>
      </c>
      <c r="C533" s="58">
        <v>38343</v>
      </c>
      <c r="D533" s="57">
        <v>10784</v>
      </c>
      <c r="E533" s="59">
        <v>1488</v>
      </c>
    </row>
    <row r="534" spans="1:5" x14ac:dyDescent="0.2">
      <c r="A534" s="57" t="s">
        <v>93</v>
      </c>
      <c r="B534" s="57" t="s">
        <v>99</v>
      </c>
      <c r="C534" s="58">
        <v>38344</v>
      </c>
      <c r="D534" s="57">
        <v>10786</v>
      </c>
      <c r="E534" s="59">
        <v>1531.08</v>
      </c>
    </row>
    <row r="535" spans="1:5" x14ac:dyDescent="0.2">
      <c r="A535" s="57" t="s">
        <v>93</v>
      </c>
      <c r="B535" s="57" t="s">
        <v>98</v>
      </c>
      <c r="C535" s="58">
        <v>38345</v>
      </c>
      <c r="D535" s="57">
        <v>10785</v>
      </c>
      <c r="E535" s="59">
        <v>387.5</v>
      </c>
    </row>
    <row r="536" spans="1:5" x14ac:dyDescent="0.2">
      <c r="A536" s="57" t="s">
        <v>93</v>
      </c>
      <c r="B536" s="57" t="s">
        <v>96</v>
      </c>
      <c r="C536" s="58">
        <v>38345</v>
      </c>
      <c r="D536" s="57">
        <v>10778</v>
      </c>
      <c r="E536" s="59">
        <v>96.5</v>
      </c>
    </row>
    <row r="537" spans="1:5" x14ac:dyDescent="0.2">
      <c r="A537" s="57" t="s">
        <v>93</v>
      </c>
      <c r="B537" s="57" t="s">
        <v>100</v>
      </c>
      <c r="C537" s="58">
        <v>38346</v>
      </c>
      <c r="D537" s="57">
        <v>10780</v>
      </c>
      <c r="E537" s="59">
        <v>720</v>
      </c>
    </row>
    <row r="538" spans="1:5" x14ac:dyDescent="0.2">
      <c r="A538" s="57" t="s">
        <v>93</v>
      </c>
      <c r="B538" s="57" t="s">
        <v>100</v>
      </c>
      <c r="C538" s="58">
        <v>38347</v>
      </c>
      <c r="D538" s="57">
        <v>10787</v>
      </c>
      <c r="E538" s="59">
        <v>2622.76</v>
      </c>
    </row>
    <row r="539" spans="1:5" x14ac:dyDescent="0.2">
      <c r="A539" s="57" t="s">
        <v>91</v>
      </c>
      <c r="B539" s="57" t="s">
        <v>101</v>
      </c>
      <c r="C539" s="58">
        <v>38347</v>
      </c>
      <c r="D539" s="57">
        <v>10775</v>
      </c>
      <c r="E539" s="59">
        <v>228</v>
      </c>
    </row>
    <row r="540" spans="1:5" x14ac:dyDescent="0.2">
      <c r="A540" s="57" t="s">
        <v>91</v>
      </c>
      <c r="B540" s="57" t="s">
        <v>92</v>
      </c>
      <c r="C540" s="58">
        <v>38347</v>
      </c>
      <c r="D540" s="57">
        <v>10790</v>
      </c>
      <c r="E540" s="59">
        <v>722.5</v>
      </c>
    </row>
    <row r="541" spans="1:5" x14ac:dyDescent="0.2">
      <c r="A541" s="57" t="s">
        <v>93</v>
      </c>
      <c r="B541" s="57" t="s">
        <v>98</v>
      </c>
      <c r="C541" s="58">
        <v>38352</v>
      </c>
      <c r="D541" s="57">
        <v>10789</v>
      </c>
      <c r="E541" s="59">
        <v>3687</v>
      </c>
    </row>
    <row r="542" spans="1:5" x14ac:dyDescent="0.2">
      <c r="A542" s="57" t="s">
        <v>93</v>
      </c>
      <c r="B542" s="57" t="s">
        <v>98</v>
      </c>
      <c r="C542" s="58">
        <v>38352</v>
      </c>
      <c r="D542" s="57">
        <v>10792</v>
      </c>
      <c r="E542" s="59">
        <v>399.85</v>
      </c>
    </row>
    <row r="543" spans="1:5" x14ac:dyDescent="0.2">
      <c r="A543" s="57" t="s">
        <v>93</v>
      </c>
      <c r="B543" s="57" t="s">
        <v>94</v>
      </c>
      <c r="C543" s="58">
        <v>38352</v>
      </c>
      <c r="D543" s="57">
        <v>10801</v>
      </c>
      <c r="E543" s="59">
        <v>3026.85</v>
      </c>
    </row>
    <row r="544" spans="1:5" x14ac:dyDescent="0.2">
      <c r="A544" s="57" t="s">
        <v>91</v>
      </c>
      <c r="B544" s="57" t="s">
        <v>92</v>
      </c>
      <c r="C544" s="58">
        <v>38353</v>
      </c>
      <c r="D544" s="57">
        <v>10791</v>
      </c>
      <c r="E544" s="59">
        <v>1829.76</v>
      </c>
    </row>
    <row r="545" spans="1:5" x14ac:dyDescent="0.2">
      <c r="A545" s="57" t="s">
        <v>93</v>
      </c>
      <c r="B545" s="57" t="s">
        <v>94</v>
      </c>
      <c r="C545" s="58">
        <v>38354</v>
      </c>
      <c r="D545" s="57">
        <v>10802</v>
      </c>
      <c r="E545" s="59">
        <v>2942.81</v>
      </c>
    </row>
    <row r="546" spans="1:5" x14ac:dyDescent="0.2">
      <c r="A546" s="57" t="s">
        <v>91</v>
      </c>
      <c r="B546" s="57" t="s">
        <v>92</v>
      </c>
      <c r="C546" s="58">
        <v>38354</v>
      </c>
      <c r="D546" s="57">
        <v>10794</v>
      </c>
      <c r="E546" s="59">
        <v>314.76</v>
      </c>
    </row>
    <row r="547" spans="1:5" x14ac:dyDescent="0.2">
      <c r="A547" s="57" t="s">
        <v>93</v>
      </c>
      <c r="B547" s="57" t="s">
        <v>98</v>
      </c>
      <c r="C547" s="58">
        <v>38357</v>
      </c>
      <c r="D547" s="57">
        <v>10800</v>
      </c>
      <c r="E547" s="59">
        <v>1468.93</v>
      </c>
    </row>
    <row r="548" spans="1:5" x14ac:dyDescent="0.2">
      <c r="A548" s="57" t="s">
        <v>91</v>
      </c>
      <c r="B548" s="57" t="s">
        <v>95</v>
      </c>
      <c r="C548" s="58">
        <v>38357</v>
      </c>
      <c r="D548" s="57">
        <v>10799</v>
      </c>
      <c r="E548" s="59">
        <v>1553.5</v>
      </c>
    </row>
    <row r="549" spans="1:5" x14ac:dyDescent="0.2">
      <c r="A549" s="57" t="s">
        <v>93</v>
      </c>
      <c r="B549" s="57" t="s">
        <v>100</v>
      </c>
      <c r="C549" s="58">
        <v>38357</v>
      </c>
      <c r="D549" s="57">
        <v>10798</v>
      </c>
      <c r="E549" s="59">
        <v>446.6</v>
      </c>
    </row>
    <row r="550" spans="1:5" x14ac:dyDescent="0.2">
      <c r="A550" s="57" t="s">
        <v>91</v>
      </c>
      <c r="B550" s="57" t="s">
        <v>101</v>
      </c>
      <c r="C550" s="58">
        <v>38357</v>
      </c>
      <c r="D550" s="57">
        <v>10797</v>
      </c>
      <c r="E550" s="59">
        <v>420</v>
      </c>
    </row>
    <row r="551" spans="1:5" x14ac:dyDescent="0.2">
      <c r="A551" s="57" t="s">
        <v>93</v>
      </c>
      <c r="B551" s="57" t="s">
        <v>96</v>
      </c>
      <c r="C551" s="58">
        <v>38357</v>
      </c>
      <c r="D551" s="57">
        <v>10806</v>
      </c>
      <c r="E551" s="59">
        <v>439.6</v>
      </c>
    </row>
    <row r="552" spans="1:5" x14ac:dyDescent="0.2">
      <c r="A552" s="57" t="s">
        <v>93</v>
      </c>
      <c r="B552" s="57" t="s">
        <v>94</v>
      </c>
      <c r="C552" s="58">
        <v>38358</v>
      </c>
      <c r="D552" s="57">
        <v>10803</v>
      </c>
      <c r="E552" s="59">
        <v>1193.01</v>
      </c>
    </row>
    <row r="553" spans="1:5" x14ac:dyDescent="0.2">
      <c r="A553" s="57" t="s">
        <v>93</v>
      </c>
      <c r="B553" s="57" t="s">
        <v>100</v>
      </c>
      <c r="C553" s="58">
        <v>38359</v>
      </c>
      <c r="D553" s="57">
        <v>10810</v>
      </c>
      <c r="E553" s="59">
        <v>187</v>
      </c>
    </row>
    <row r="554" spans="1:5" x14ac:dyDescent="0.2">
      <c r="A554" s="57" t="s">
        <v>91</v>
      </c>
      <c r="B554" s="57" t="s">
        <v>101</v>
      </c>
      <c r="C554" s="58">
        <v>38359</v>
      </c>
      <c r="D554" s="57">
        <v>10809</v>
      </c>
      <c r="E554" s="59">
        <v>140</v>
      </c>
    </row>
    <row r="555" spans="1:5" x14ac:dyDescent="0.2">
      <c r="A555" s="57" t="s">
        <v>91</v>
      </c>
      <c r="B555" s="57" t="s">
        <v>92</v>
      </c>
      <c r="C555" s="58">
        <v>38359</v>
      </c>
      <c r="D555" s="57">
        <v>10804</v>
      </c>
      <c r="E555" s="59">
        <v>2278.4</v>
      </c>
    </row>
    <row r="556" spans="1:5" x14ac:dyDescent="0.2">
      <c r="A556" s="57" t="s">
        <v>93</v>
      </c>
      <c r="B556" s="57" t="s">
        <v>99</v>
      </c>
      <c r="C556" s="58">
        <v>38360</v>
      </c>
      <c r="D556" s="57">
        <v>10811</v>
      </c>
      <c r="E556" s="59">
        <v>852</v>
      </c>
    </row>
    <row r="557" spans="1:5" x14ac:dyDescent="0.2">
      <c r="A557" s="57" t="s">
        <v>93</v>
      </c>
      <c r="B557" s="57" t="s">
        <v>96</v>
      </c>
      <c r="C557" s="58">
        <v>38360</v>
      </c>
      <c r="D557" s="57">
        <v>10793</v>
      </c>
      <c r="E557" s="59">
        <v>191.1</v>
      </c>
    </row>
    <row r="558" spans="1:5" x14ac:dyDescent="0.2">
      <c r="A558" s="57" t="s">
        <v>93</v>
      </c>
      <c r="B558" s="57" t="s">
        <v>98</v>
      </c>
      <c r="C558" s="58">
        <v>38361</v>
      </c>
      <c r="D558" s="57">
        <v>10813</v>
      </c>
      <c r="E558" s="59">
        <v>602.4</v>
      </c>
    </row>
    <row r="559" spans="1:5" x14ac:dyDescent="0.2">
      <c r="A559" s="57" t="s">
        <v>93</v>
      </c>
      <c r="B559" s="57" t="s">
        <v>100</v>
      </c>
      <c r="C559" s="58">
        <v>38361</v>
      </c>
      <c r="D559" s="57">
        <v>10805</v>
      </c>
      <c r="E559" s="59">
        <v>2775</v>
      </c>
    </row>
    <row r="560" spans="1:5" x14ac:dyDescent="0.2">
      <c r="A560" s="57" t="s">
        <v>93</v>
      </c>
      <c r="B560" s="57" t="s">
        <v>100</v>
      </c>
      <c r="C560" s="58">
        <v>38361</v>
      </c>
      <c r="D560" s="57">
        <v>10808</v>
      </c>
      <c r="E560" s="59">
        <v>1411</v>
      </c>
    </row>
    <row r="561" spans="1:5" x14ac:dyDescent="0.2">
      <c r="A561" s="57" t="s">
        <v>91</v>
      </c>
      <c r="B561" s="57" t="s">
        <v>97</v>
      </c>
      <c r="C561" s="58">
        <v>38364</v>
      </c>
      <c r="D561" s="57">
        <v>10812</v>
      </c>
      <c r="E561" s="59">
        <v>1692.8</v>
      </c>
    </row>
    <row r="562" spans="1:5" x14ac:dyDescent="0.2">
      <c r="A562" s="57" t="s">
        <v>91</v>
      </c>
      <c r="B562" s="57" t="s">
        <v>101</v>
      </c>
      <c r="C562" s="58">
        <v>38364</v>
      </c>
      <c r="D562" s="57">
        <v>10818</v>
      </c>
      <c r="E562" s="59">
        <v>833</v>
      </c>
    </row>
    <row r="563" spans="1:5" x14ac:dyDescent="0.2">
      <c r="A563" s="57" t="s">
        <v>91</v>
      </c>
      <c r="B563" s="57" t="s">
        <v>97</v>
      </c>
      <c r="C563" s="58">
        <v>38365</v>
      </c>
      <c r="D563" s="57">
        <v>10823</v>
      </c>
      <c r="E563" s="59">
        <v>2826</v>
      </c>
    </row>
    <row r="564" spans="1:5" x14ac:dyDescent="0.2">
      <c r="A564" s="57" t="s">
        <v>93</v>
      </c>
      <c r="B564" s="57" t="s">
        <v>96</v>
      </c>
      <c r="C564" s="58">
        <v>38365</v>
      </c>
      <c r="D564" s="57">
        <v>10817</v>
      </c>
      <c r="E564" s="59">
        <v>10952.84</v>
      </c>
    </row>
    <row r="565" spans="1:5" x14ac:dyDescent="0.2">
      <c r="A565" s="57" t="s">
        <v>93</v>
      </c>
      <c r="B565" s="57" t="s">
        <v>96</v>
      </c>
      <c r="C565" s="58">
        <v>38365</v>
      </c>
      <c r="D565" s="57">
        <v>10820</v>
      </c>
      <c r="E565" s="59">
        <v>1140</v>
      </c>
    </row>
    <row r="566" spans="1:5" x14ac:dyDescent="0.2">
      <c r="A566" s="57" t="s">
        <v>93</v>
      </c>
      <c r="B566" s="57" t="s">
        <v>98</v>
      </c>
      <c r="C566" s="58">
        <v>38366</v>
      </c>
      <c r="D566" s="57">
        <v>10825</v>
      </c>
      <c r="E566" s="59">
        <v>1030.76</v>
      </c>
    </row>
    <row r="567" spans="1:5" x14ac:dyDescent="0.2">
      <c r="A567" s="57" t="s">
        <v>93</v>
      </c>
      <c r="B567" s="57" t="s">
        <v>100</v>
      </c>
      <c r="C567" s="58">
        <v>38366</v>
      </c>
      <c r="D567" s="57">
        <v>10815</v>
      </c>
      <c r="E567" s="59">
        <v>40</v>
      </c>
    </row>
    <row r="568" spans="1:5" x14ac:dyDescent="0.2">
      <c r="A568" s="57" t="s">
        <v>93</v>
      </c>
      <c r="B568" s="57" t="s">
        <v>96</v>
      </c>
      <c r="C568" s="58">
        <v>38366</v>
      </c>
      <c r="D568" s="57">
        <v>10779</v>
      </c>
      <c r="E568" s="59">
        <v>1335</v>
      </c>
    </row>
    <row r="569" spans="1:5" x14ac:dyDescent="0.2">
      <c r="A569" s="57" t="s">
        <v>93</v>
      </c>
      <c r="B569" s="57" t="s">
        <v>96</v>
      </c>
      <c r="C569" s="58">
        <v>38366</v>
      </c>
      <c r="D569" s="57">
        <v>10796</v>
      </c>
      <c r="E569" s="59">
        <v>2341.36</v>
      </c>
    </row>
    <row r="570" spans="1:5" x14ac:dyDescent="0.2">
      <c r="A570" s="57" t="s">
        <v>93</v>
      </c>
      <c r="B570" s="57" t="s">
        <v>96</v>
      </c>
      <c r="C570" s="58">
        <v>38366</v>
      </c>
      <c r="D570" s="57">
        <v>10814</v>
      </c>
      <c r="E570" s="59">
        <v>1788.45</v>
      </c>
    </row>
    <row r="571" spans="1:5" x14ac:dyDescent="0.2">
      <c r="A571" s="57" t="s">
        <v>93</v>
      </c>
      <c r="B571" s="57" t="s">
        <v>98</v>
      </c>
      <c r="C571" s="58">
        <v>38367</v>
      </c>
      <c r="D571" s="57">
        <v>10821</v>
      </c>
      <c r="E571" s="59">
        <v>678</v>
      </c>
    </row>
    <row r="572" spans="1:5" x14ac:dyDescent="0.2">
      <c r="A572" s="57" t="s">
        <v>93</v>
      </c>
      <c r="B572" s="57" t="s">
        <v>100</v>
      </c>
      <c r="C572" s="58">
        <v>38368</v>
      </c>
      <c r="D572" s="57">
        <v>10819</v>
      </c>
      <c r="E572" s="59">
        <v>477</v>
      </c>
    </row>
    <row r="573" spans="1:5" x14ac:dyDescent="0.2">
      <c r="A573" s="57" t="s">
        <v>91</v>
      </c>
      <c r="B573" s="57" t="s">
        <v>92</v>
      </c>
      <c r="C573" s="58">
        <v>38368</v>
      </c>
      <c r="D573" s="57">
        <v>10822</v>
      </c>
      <c r="E573" s="59">
        <v>237.9</v>
      </c>
    </row>
    <row r="574" spans="1:5" x14ac:dyDescent="0.2">
      <c r="A574" s="57" t="s">
        <v>93</v>
      </c>
      <c r="B574" s="57" t="s">
        <v>98</v>
      </c>
      <c r="C574" s="58">
        <v>38371</v>
      </c>
      <c r="D574" s="57">
        <v>10788</v>
      </c>
      <c r="E574" s="59">
        <v>731.5</v>
      </c>
    </row>
    <row r="575" spans="1:5" x14ac:dyDescent="0.2">
      <c r="A575" s="57" t="s">
        <v>93</v>
      </c>
      <c r="B575" s="57" t="s">
        <v>98</v>
      </c>
      <c r="C575" s="58">
        <v>38371</v>
      </c>
      <c r="D575" s="57">
        <v>10834</v>
      </c>
      <c r="E575" s="59">
        <v>1432.71</v>
      </c>
    </row>
    <row r="576" spans="1:5" x14ac:dyDescent="0.2">
      <c r="A576" s="57" t="s">
        <v>93</v>
      </c>
      <c r="B576" s="57" t="s">
        <v>100</v>
      </c>
      <c r="C576" s="58">
        <v>38371</v>
      </c>
      <c r="D576" s="57">
        <v>10832</v>
      </c>
      <c r="E576" s="59">
        <v>475.11</v>
      </c>
    </row>
    <row r="577" spans="1:5" x14ac:dyDescent="0.2">
      <c r="A577" s="57" t="s">
        <v>93</v>
      </c>
      <c r="B577" s="57" t="s">
        <v>99</v>
      </c>
      <c r="C577" s="58">
        <v>38372</v>
      </c>
      <c r="D577" s="57">
        <v>10795</v>
      </c>
      <c r="E577" s="59">
        <v>2158</v>
      </c>
    </row>
    <row r="578" spans="1:5" x14ac:dyDescent="0.2">
      <c r="A578" s="57" t="s">
        <v>93</v>
      </c>
      <c r="B578" s="57" t="s">
        <v>98</v>
      </c>
      <c r="C578" s="58">
        <v>38373</v>
      </c>
      <c r="D578" s="57">
        <v>10835</v>
      </c>
      <c r="E578" s="59">
        <v>845.8</v>
      </c>
    </row>
    <row r="579" spans="1:5" x14ac:dyDescent="0.2">
      <c r="A579" s="57" t="s">
        <v>91</v>
      </c>
      <c r="B579" s="57" t="s">
        <v>101</v>
      </c>
      <c r="C579" s="58">
        <v>38373</v>
      </c>
      <c r="D579" s="57">
        <v>10777</v>
      </c>
      <c r="E579" s="59">
        <v>224</v>
      </c>
    </row>
    <row r="580" spans="1:5" x14ac:dyDescent="0.2">
      <c r="A580" s="57" t="s">
        <v>91</v>
      </c>
      <c r="B580" s="57" t="s">
        <v>101</v>
      </c>
      <c r="C580" s="58">
        <v>38373</v>
      </c>
      <c r="D580" s="57">
        <v>10836</v>
      </c>
      <c r="E580" s="59">
        <v>4705.5</v>
      </c>
    </row>
    <row r="581" spans="1:5" x14ac:dyDescent="0.2">
      <c r="A581" s="57" t="s">
        <v>93</v>
      </c>
      <c r="B581" s="57" t="s">
        <v>94</v>
      </c>
      <c r="C581" s="58">
        <v>38373</v>
      </c>
      <c r="D581" s="57">
        <v>10830</v>
      </c>
      <c r="E581" s="59">
        <v>1974</v>
      </c>
    </row>
    <row r="582" spans="1:5" x14ac:dyDescent="0.2">
      <c r="A582" s="57" t="s">
        <v>93</v>
      </c>
      <c r="B582" s="57" t="s">
        <v>96</v>
      </c>
      <c r="C582" s="58">
        <v>38374</v>
      </c>
      <c r="D582" s="57">
        <v>10839</v>
      </c>
      <c r="E582" s="59">
        <v>827.55</v>
      </c>
    </row>
    <row r="583" spans="1:5" x14ac:dyDescent="0.2">
      <c r="A583" s="57" t="s">
        <v>91</v>
      </c>
      <c r="B583" s="57" t="s">
        <v>95</v>
      </c>
      <c r="C583" s="58">
        <v>38375</v>
      </c>
      <c r="D583" s="57">
        <v>10829</v>
      </c>
      <c r="E583" s="59">
        <v>1764</v>
      </c>
    </row>
    <row r="584" spans="1:5" x14ac:dyDescent="0.2">
      <c r="A584" s="57" t="s">
        <v>91</v>
      </c>
      <c r="B584" s="57" t="s">
        <v>95</v>
      </c>
      <c r="C584" s="58">
        <v>38375</v>
      </c>
      <c r="D584" s="57">
        <v>10837</v>
      </c>
      <c r="E584" s="59">
        <v>1064.5</v>
      </c>
    </row>
    <row r="585" spans="1:5" x14ac:dyDescent="0.2">
      <c r="A585" s="57" t="s">
        <v>93</v>
      </c>
      <c r="B585" s="57" t="s">
        <v>100</v>
      </c>
      <c r="C585" s="58">
        <v>38375</v>
      </c>
      <c r="D585" s="57">
        <v>10846</v>
      </c>
      <c r="E585" s="59">
        <v>1112</v>
      </c>
    </row>
    <row r="586" spans="1:5" x14ac:dyDescent="0.2">
      <c r="A586" s="57" t="s">
        <v>93</v>
      </c>
      <c r="B586" s="57" t="s">
        <v>96</v>
      </c>
      <c r="C586" s="58">
        <v>38375</v>
      </c>
      <c r="D586" s="57">
        <v>10831</v>
      </c>
      <c r="E586" s="59">
        <v>2684.4</v>
      </c>
    </row>
    <row r="587" spans="1:5" x14ac:dyDescent="0.2">
      <c r="A587" s="57" t="s">
        <v>93</v>
      </c>
      <c r="B587" s="57" t="s">
        <v>96</v>
      </c>
      <c r="C587" s="58">
        <v>38375</v>
      </c>
      <c r="D587" s="57">
        <v>10838</v>
      </c>
      <c r="E587" s="59">
        <v>1938.38</v>
      </c>
    </row>
    <row r="588" spans="1:5" x14ac:dyDescent="0.2">
      <c r="A588" s="57" t="s">
        <v>91</v>
      </c>
      <c r="B588" s="57" t="s">
        <v>92</v>
      </c>
      <c r="C588" s="58">
        <v>38375</v>
      </c>
      <c r="D588" s="57">
        <v>10833</v>
      </c>
      <c r="E588" s="59">
        <v>906.93</v>
      </c>
    </row>
    <row r="589" spans="1:5" x14ac:dyDescent="0.2">
      <c r="A589" s="57" t="s">
        <v>93</v>
      </c>
      <c r="B589" s="57" t="s">
        <v>99</v>
      </c>
      <c r="C589" s="58">
        <v>38378</v>
      </c>
      <c r="D589" s="57">
        <v>10844</v>
      </c>
      <c r="E589" s="59">
        <v>735</v>
      </c>
    </row>
    <row r="590" spans="1:5" x14ac:dyDescent="0.2">
      <c r="A590" s="57" t="s">
        <v>93</v>
      </c>
      <c r="B590" s="57" t="s">
        <v>94</v>
      </c>
      <c r="C590" s="58">
        <v>38378</v>
      </c>
      <c r="D590" s="57">
        <v>10843</v>
      </c>
      <c r="E590" s="59">
        <v>159</v>
      </c>
    </row>
    <row r="591" spans="1:5" x14ac:dyDescent="0.2">
      <c r="A591" s="57" t="s">
        <v>91</v>
      </c>
      <c r="B591" s="57" t="s">
        <v>97</v>
      </c>
      <c r="C591" s="58">
        <v>38381</v>
      </c>
      <c r="D591" s="57">
        <v>10841</v>
      </c>
      <c r="E591" s="59">
        <v>4581</v>
      </c>
    </row>
    <row r="592" spans="1:5" x14ac:dyDescent="0.2">
      <c r="A592" s="57" t="s">
        <v>93</v>
      </c>
      <c r="B592" s="57" t="s">
        <v>98</v>
      </c>
      <c r="C592" s="58">
        <v>38381</v>
      </c>
      <c r="D592" s="57">
        <v>10842</v>
      </c>
      <c r="E592" s="59">
        <v>975</v>
      </c>
    </row>
    <row r="593" spans="1:5" x14ac:dyDescent="0.2">
      <c r="A593" s="57" t="s">
        <v>91</v>
      </c>
      <c r="B593" s="57" t="s">
        <v>101</v>
      </c>
      <c r="C593" s="58">
        <v>38381</v>
      </c>
      <c r="D593" s="57">
        <v>10848</v>
      </c>
      <c r="E593" s="59">
        <v>931.5</v>
      </c>
    </row>
    <row r="594" spans="1:5" x14ac:dyDescent="0.2">
      <c r="A594" s="57" t="s">
        <v>93</v>
      </c>
      <c r="B594" s="57" t="s">
        <v>99</v>
      </c>
      <c r="C594" s="58">
        <v>38382</v>
      </c>
      <c r="D594" s="57">
        <v>10824</v>
      </c>
      <c r="E594" s="59">
        <v>250.8</v>
      </c>
    </row>
    <row r="595" spans="1:5" x14ac:dyDescent="0.2">
      <c r="A595" s="57" t="s">
        <v>93</v>
      </c>
      <c r="B595" s="57" t="s">
        <v>99</v>
      </c>
      <c r="C595" s="58">
        <v>38382</v>
      </c>
      <c r="D595" s="57">
        <v>10845</v>
      </c>
      <c r="E595" s="59">
        <v>3812.7</v>
      </c>
    </row>
    <row r="596" spans="1:5" x14ac:dyDescent="0.2">
      <c r="A596" s="57" t="s">
        <v>93</v>
      </c>
      <c r="B596" s="57" t="s">
        <v>99</v>
      </c>
      <c r="C596" s="58">
        <v>38382</v>
      </c>
      <c r="D596" s="57">
        <v>10852</v>
      </c>
      <c r="E596" s="59">
        <v>2984</v>
      </c>
    </row>
    <row r="597" spans="1:5" x14ac:dyDescent="0.2">
      <c r="A597" s="57" t="s">
        <v>93</v>
      </c>
      <c r="B597" s="57" t="s">
        <v>98</v>
      </c>
      <c r="C597" s="58">
        <v>38382</v>
      </c>
      <c r="D597" s="57">
        <v>10850</v>
      </c>
      <c r="E597" s="59">
        <v>629</v>
      </c>
    </row>
    <row r="598" spans="1:5" x14ac:dyDescent="0.2">
      <c r="A598" s="57" t="s">
        <v>91</v>
      </c>
      <c r="B598" s="57" t="s">
        <v>95</v>
      </c>
      <c r="C598" s="58">
        <v>38382</v>
      </c>
      <c r="D598" s="57">
        <v>10849</v>
      </c>
      <c r="E598" s="59">
        <v>967.82</v>
      </c>
    </row>
    <row r="599" spans="1:5" x14ac:dyDescent="0.2">
      <c r="A599" s="57" t="s">
        <v>93</v>
      </c>
      <c r="B599" s="57" t="s">
        <v>94</v>
      </c>
      <c r="C599" s="58">
        <v>38382</v>
      </c>
      <c r="D599" s="57">
        <v>10807</v>
      </c>
      <c r="E599" s="59">
        <v>18.399999999999999</v>
      </c>
    </row>
    <row r="600" spans="1:5" x14ac:dyDescent="0.2">
      <c r="A600" s="57" t="s">
        <v>91</v>
      </c>
      <c r="B600" s="57" t="s">
        <v>97</v>
      </c>
      <c r="C600" s="58">
        <v>38385</v>
      </c>
      <c r="D600" s="57">
        <v>10851</v>
      </c>
      <c r="E600" s="59">
        <v>2603</v>
      </c>
    </row>
    <row r="601" spans="1:5" x14ac:dyDescent="0.2">
      <c r="A601" s="57" t="s">
        <v>93</v>
      </c>
      <c r="B601" s="57" t="s">
        <v>99</v>
      </c>
      <c r="C601" s="58">
        <v>38385</v>
      </c>
      <c r="D601" s="57">
        <v>10862</v>
      </c>
      <c r="E601" s="59">
        <v>581</v>
      </c>
    </row>
    <row r="602" spans="1:5" x14ac:dyDescent="0.2">
      <c r="A602" s="57" t="s">
        <v>93</v>
      </c>
      <c r="B602" s="57" t="s">
        <v>98</v>
      </c>
      <c r="C602" s="58">
        <v>38385</v>
      </c>
      <c r="D602" s="57">
        <v>10859</v>
      </c>
      <c r="E602" s="59">
        <v>1078.69</v>
      </c>
    </row>
    <row r="603" spans="1:5" x14ac:dyDescent="0.2">
      <c r="A603" s="57" t="s">
        <v>91</v>
      </c>
      <c r="B603" s="57" t="s">
        <v>95</v>
      </c>
      <c r="C603" s="58">
        <v>38386</v>
      </c>
      <c r="D603" s="57">
        <v>10853</v>
      </c>
      <c r="E603" s="59">
        <v>625</v>
      </c>
    </row>
    <row r="604" spans="1:5" x14ac:dyDescent="0.2">
      <c r="A604" s="57" t="s">
        <v>93</v>
      </c>
      <c r="B604" s="57" t="s">
        <v>100</v>
      </c>
      <c r="C604" s="58">
        <v>38386</v>
      </c>
      <c r="D604" s="57">
        <v>10858</v>
      </c>
      <c r="E604" s="59">
        <v>649</v>
      </c>
    </row>
    <row r="605" spans="1:5" x14ac:dyDescent="0.2">
      <c r="A605" s="57" t="s">
        <v>91</v>
      </c>
      <c r="B605" s="57" t="s">
        <v>95</v>
      </c>
      <c r="C605" s="58">
        <v>38387</v>
      </c>
      <c r="D605" s="57">
        <v>10828</v>
      </c>
      <c r="E605" s="59">
        <v>932</v>
      </c>
    </row>
    <row r="606" spans="1:5" x14ac:dyDescent="0.2">
      <c r="A606" s="57" t="s">
        <v>93</v>
      </c>
      <c r="B606" s="57" t="s">
        <v>96</v>
      </c>
      <c r="C606" s="58">
        <v>38387</v>
      </c>
      <c r="D606" s="57">
        <v>10855</v>
      </c>
      <c r="E606" s="59">
        <v>2227.89</v>
      </c>
    </row>
    <row r="607" spans="1:5" x14ac:dyDescent="0.2">
      <c r="A607" s="57" t="s">
        <v>93</v>
      </c>
      <c r="B607" s="57" t="s">
        <v>96</v>
      </c>
      <c r="C607" s="58">
        <v>38387</v>
      </c>
      <c r="D607" s="57">
        <v>10860</v>
      </c>
      <c r="E607" s="59">
        <v>519</v>
      </c>
    </row>
    <row r="608" spans="1:5" x14ac:dyDescent="0.2">
      <c r="A608" s="57" t="s">
        <v>93</v>
      </c>
      <c r="B608" s="57" t="s">
        <v>94</v>
      </c>
      <c r="C608" s="58">
        <v>38387</v>
      </c>
      <c r="D608" s="57">
        <v>10816</v>
      </c>
      <c r="E608" s="59">
        <v>8446.4500000000007</v>
      </c>
    </row>
    <row r="609" spans="1:5" x14ac:dyDescent="0.2">
      <c r="A609" s="57" t="s">
        <v>93</v>
      </c>
      <c r="B609" s="57" t="s">
        <v>96</v>
      </c>
      <c r="C609" s="58">
        <v>38388</v>
      </c>
      <c r="D609" s="57">
        <v>10854</v>
      </c>
      <c r="E609" s="59">
        <v>2966.5</v>
      </c>
    </row>
    <row r="610" spans="1:5" x14ac:dyDescent="0.2">
      <c r="A610" s="57" t="s">
        <v>93</v>
      </c>
      <c r="B610" s="57" t="s">
        <v>99</v>
      </c>
      <c r="C610" s="58">
        <v>38389</v>
      </c>
      <c r="D610" s="57">
        <v>10857</v>
      </c>
      <c r="E610" s="59">
        <v>2048.2199999999998</v>
      </c>
    </row>
    <row r="611" spans="1:5" x14ac:dyDescent="0.2">
      <c r="A611" s="57" t="s">
        <v>93</v>
      </c>
      <c r="B611" s="57" t="s">
        <v>98</v>
      </c>
      <c r="C611" s="58">
        <v>38389</v>
      </c>
      <c r="D611" s="57">
        <v>10827</v>
      </c>
      <c r="E611" s="59">
        <v>843</v>
      </c>
    </row>
    <row r="612" spans="1:5" x14ac:dyDescent="0.2">
      <c r="A612" s="57" t="s">
        <v>91</v>
      </c>
      <c r="B612" s="57" t="s">
        <v>92</v>
      </c>
      <c r="C612" s="58">
        <v>38389</v>
      </c>
      <c r="D612" s="57">
        <v>10826</v>
      </c>
      <c r="E612" s="59">
        <v>730</v>
      </c>
    </row>
    <row r="613" spans="1:5" x14ac:dyDescent="0.2">
      <c r="A613" s="57" t="s">
        <v>91</v>
      </c>
      <c r="B613" s="57" t="s">
        <v>97</v>
      </c>
      <c r="C613" s="58">
        <v>38392</v>
      </c>
      <c r="D613" s="57">
        <v>10869</v>
      </c>
      <c r="E613" s="59">
        <v>1630</v>
      </c>
    </row>
    <row r="614" spans="1:5" x14ac:dyDescent="0.2">
      <c r="A614" s="57" t="s">
        <v>91</v>
      </c>
      <c r="B614" s="57" t="s">
        <v>97</v>
      </c>
      <c r="C614" s="58">
        <v>38392</v>
      </c>
      <c r="D614" s="57">
        <v>10872</v>
      </c>
      <c r="E614" s="59">
        <v>2058.46</v>
      </c>
    </row>
    <row r="615" spans="1:5" x14ac:dyDescent="0.2">
      <c r="A615" s="57" t="s">
        <v>93</v>
      </c>
      <c r="B615" s="57" t="s">
        <v>94</v>
      </c>
      <c r="C615" s="58">
        <v>38392</v>
      </c>
      <c r="D615" s="57">
        <v>10864</v>
      </c>
      <c r="E615" s="59">
        <v>282</v>
      </c>
    </row>
    <row r="616" spans="1:5" x14ac:dyDescent="0.2">
      <c r="A616" s="57" t="s">
        <v>93</v>
      </c>
      <c r="B616" s="57" t="s">
        <v>94</v>
      </c>
      <c r="C616" s="58">
        <v>38392</v>
      </c>
      <c r="D616" s="57">
        <v>10873</v>
      </c>
      <c r="E616" s="59">
        <v>336.8</v>
      </c>
    </row>
    <row r="617" spans="1:5" x14ac:dyDescent="0.2">
      <c r="A617" s="57" t="s">
        <v>91</v>
      </c>
      <c r="B617" s="57" t="s">
        <v>95</v>
      </c>
      <c r="C617" s="58">
        <v>38393</v>
      </c>
      <c r="D617" s="57">
        <v>10871</v>
      </c>
      <c r="E617" s="59">
        <v>1979.23</v>
      </c>
    </row>
    <row r="618" spans="1:5" x14ac:dyDescent="0.2">
      <c r="A618" s="57" t="s">
        <v>93</v>
      </c>
      <c r="B618" s="57" t="s">
        <v>96</v>
      </c>
      <c r="C618" s="58">
        <v>38393</v>
      </c>
      <c r="D618" s="57">
        <v>10856</v>
      </c>
      <c r="E618" s="59">
        <v>660</v>
      </c>
    </row>
    <row r="619" spans="1:5" x14ac:dyDescent="0.2">
      <c r="A619" s="57" t="s">
        <v>93</v>
      </c>
      <c r="B619" s="57" t="s">
        <v>94</v>
      </c>
      <c r="C619" s="58">
        <v>38393</v>
      </c>
      <c r="D619" s="57">
        <v>10847</v>
      </c>
      <c r="E619" s="59">
        <v>4931.92</v>
      </c>
    </row>
    <row r="620" spans="1:5" x14ac:dyDescent="0.2">
      <c r="A620" s="57" t="s">
        <v>91</v>
      </c>
      <c r="B620" s="57" t="s">
        <v>97</v>
      </c>
      <c r="C620" s="58">
        <v>38394</v>
      </c>
      <c r="D620" s="57">
        <v>10874</v>
      </c>
      <c r="E620" s="59">
        <v>310</v>
      </c>
    </row>
    <row r="621" spans="1:5" x14ac:dyDescent="0.2">
      <c r="A621" s="57" t="s">
        <v>91</v>
      </c>
      <c r="B621" s="57" t="s">
        <v>92</v>
      </c>
      <c r="C621" s="58">
        <v>38394</v>
      </c>
      <c r="D621" s="57">
        <v>10867</v>
      </c>
      <c r="E621" s="59">
        <v>98.4</v>
      </c>
    </row>
    <row r="622" spans="1:5" x14ac:dyDescent="0.2">
      <c r="A622" s="57" t="s">
        <v>91</v>
      </c>
      <c r="B622" s="57" t="s">
        <v>97</v>
      </c>
      <c r="C622" s="58">
        <v>38395</v>
      </c>
      <c r="D622" s="57">
        <v>10866</v>
      </c>
      <c r="E622" s="59">
        <v>1096.2</v>
      </c>
    </row>
    <row r="623" spans="1:5" x14ac:dyDescent="0.2">
      <c r="A623" s="57" t="s">
        <v>93</v>
      </c>
      <c r="B623" s="57" t="s">
        <v>100</v>
      </c>
      <c r="C623" s="58">
        <v>38395</v>
      </c>
      <c r="D623" s="57">
        <v>10865</v>
      </c>
      <c r="E623" s="59">
        <v>16387.5</v>
      </c>
    </row>
    <row r="624" spans="1:5" x14ac:dyDescent="0.2">
      <c r="A624" s="57" t="s">
        <v>91</v>
      </c>
      <c r="B624" s="57" t="s">
        <v>101</v>
      </c>
      <c r="C624" s="58">
        <v>38395</v>
      </c>
      <c r="D624" s="57">
        <v>10876</v>
      </c>
      <c r="E624" s="59">
        <v>917</v>
      </c>
    </row>
    <row r="625" spans="1:5" x14ac:dyDescent="0.2">
      <c r="A625" s="57" t="s">
        <v>93</v>
      </c>
      <c r="B625" s="57" t="s">
        <v>96</v>
      </c>
      <c r="C625" s="58">
        <v>38395</v>
      </c>
      <c r="D625" s="57">
        <v>10879</v>
      </c>
      <c r="E625" s="59">
        <v>611.29999999999995</v>
      </c>
    </row>
    <row r="626" spans="1:5" x14ac:dyDescent="0.2">
      <c r="A626" s="57" t="s">
        <v>93</v>
      </c>
      <c r="B626" s="57" t="s">
        <v>94</v>
      </c>
      <c r="C626" s="58">
        <v>38395</v>
      </c>
      <c r="D626" s="57">
        <v>10878</v>
      </c>
      <c r="E626" s="59">
        <v>1539</v>
      </c>
    </row>
    <row r="627" spans="1:5" x14ac:dyDescent="0.2">
      <c r="A627" s="57" t="s">
        <v>91</v>
      </c>
      <c r="B627" s="57" t="s">
        <v>97</v>
      </c>
      <c r="C627" s="58">
        <v>38396</v>
      </c>
      <c r="D627" s="57">
        <v>10870</v>
      </c>
      <c r="E627" s="59">
        <v>160</v>
      </c>
    </row>
    <row r="628" spans="1:5" x14ac:dyDescent="0.2">
      <c r="A628" s="57" t="s">
        <v>93</v>
      </c>
      <c r="B628" s="57" t="s">
        <v>94</v>
      </c>
      <c r="C628" s="58">
        <v>38396</v>
      </c>
      <c r="D628" s="57">
        <v>10884</v>
      </c>
      <c r="E628" s="59">
        <v>1378.07</v>
      </c>
    </row>
    <row r="629" spans="1:5" x14ac:dyDescent="0.2">
      <c r="A629" s="57" t="s">
        <v>93</v>
      </c>
      <c r="B629" s="57" t="s">
        <v>99</v>
      </c>
      <c r="C629" s="58">
        <v>38399</v>
      </c>
      <c r="D629" s="57">
        <v>10887</v>
      </c>
      <c r="E629" s="59">
        <v>70</v>
      </c>
    </row>
    <row r="630" spans="1:5" x14ac:dyDescent="0.2">
      <c r="A630" s="57" t="s">
        <v>93</v>
      </c>
      <c r="B630" s="57" t="s">
        <v>94</v>
      </c>
      <c r="C630" s="58">
        <v>38399</v>
      </c>
      <c r="D630" s="57">
        <v>10840</v>
      </c>
      <c r="E630" s="59">
        <v>211.2</v>
      </c>
    </row>
    <row r="631" spans="1:5" x14ac:dyDescent="0.2">
      <c r="A631" s="57" t="s">
        <v>93</v>
      </c>
      <c r="B631" s="57" t="s">
        <v>94</v>
      </c>
      <c r="C631" s="58">
        <v>38400</v>
      </c>
      <c r="D631" s="57">
        <v>10861</v>
      </c>
      <c r="E631" s="59">
        <v>3523.4</v>
      </c>
    </row>
    <row r="632" spans="1:5" x14ac:dyDescent="0.2">
      <c r="A632" s="57" t="s">
        <v>93</v>
      </c>
      <c r="B632" s="57" t="s">
        <v>94</v>
      </c>
      <c r="C632" s="58">
        <v>38400</v>
      </c>
      <c r="D632" s="57">
        <v>10863</v>
      </c>
      <c r="E632" s="59">
        <v>441.15</v>
      </c>
    </row>
    <row r="633" spans="1:5" x14ac:dyDescent="0.2">
      <c r="A633" s="57" t="s">
        <v>91</v>
      </c>
      <c r="B633" s="57" t="s">
        <v>101</v>
      </c>
      <c r="C633" s="58">
        <v>38401</v>
      </c>
      <c r="D633" s="57">
        <v>10880</v>
      </c>
      <c r="E633" s="59">
        <v>1500</v>
      </c>
    </row>
    <row r="634" spans="1:5" x14ac:dyDescent="0.2">
      <c r="A634" s="57" t="s">
        <v>91</v>
      </c>
      <c r="B634" s="57" t="s">
        <v>101</v>
      </c>
      <c r="C634" s="58">
        <v>38401</v>
      </c>
      <c r="D634" s="57">
        <v>10890</v>
      </c>
      <c r="E634" s="59">
        <v>860.1</v>
      </c>
    </row>
    <row r="635" spans="1:5" x14ac:dyDescent="0.2">
      <c r="A635" s="57" t="s">
        <v>93</v>
      </c>
      <c r="B635" s="57" t="s">
        <v>94</v>
      </c>
      <c r="C635" s="58">
        <v>38401</v>
      </c>
      <c r="D635" s="57">
        <v>10881</v>
      </c>
      <c r="E635" s="59">
        <v>150</v>
      </c>
    </row>
    <row r="636" spans="1:5" x14ac:dyDescent="0.2">
      <c r="A636" s="57" t="s">
        <v>91</v>
      </c>
      <c r="B636" s="57" t="s">
        <v>92</v>
      </c>
      <c r="C636" s="58">
        <v>38401</v>
      </c>
      <c r="D636" s="57">
        <v>10885</v>
      </c>
      <c r="E636" s="59">
        <v>1209</v>
      </c>
    </row>
    <row r="637" spans="1:5" x14ac:dyDescent="0.2">
      <c r="A637" s="57" t="s">
        <v>93</v>
      </c>
      <c r="B637" s="57" t="s">
        <v>98</v>
      </c>
      <c r="C637" s="58">
        <v>38402</v>
      </c>
      <c r="D637" s="57">
        <v>10877</v>
      </c>
      <c r="E637" s="59">
        <v>1955.13</v>
      </c>
    </row>
    <row r="638" spans="1:5" x14ac:dyDescent="0.2">
      <c r="A638" s="57" t="s">
        <v>91</v>
      </c>
      <c r="B638" s="57" t="s">
        <v>101</v>
      </c>
      <c r="C638" s="58">
        <v>38402</v>
      </c>
      <c r="D638" s="57">
        <v>10891</v>
      </c>
      <c r="E638" s="59">
        <v>368.93</v>
      </c>
    </row>
    <row r="639" spans="1:5" x14ac:dyDescent="0.2">
      <c r="A639" s="57" t="s">
        <v>93</v>
      </c>
      <c r="B639" s="57" t="s">
        <v>94</v>
      </c>
      <c r="C639" s="58">
        <v>38402</v>
      </c>
      <c r="D639" s="57">
        <v>10892</v>
      </c>
      <c r="E639" s="59">
        <v>2090</v>
      </c>
    </row>
    <row r="640" spans="1:5" x14ac:dyDescent="0.2">
      <c r="A640" s="57" t="s">
        <v>93</v>
      </c>
      <c r="B640" s="57" t="s">
        <v>99</v>
      </c>
      <c r="C640" s="58">
        <v>38403</v>
      </c>
      <c r="D640" s="57">
        <v>10883</v>
      </c>
      <c r="E640" s="59">
        <v>36</v>
      </c>
    </row>
    <row r="641" spans="1:5" x14ac:dyDescent="0.2">
      <c r="A641" s="57" t="s">
        <v>93</v>
      </c>
      <c r="B641" s="57" t="s">
        <v>98</v>
      </c>
      <c r="C641" s="58">
        <v>38403</v>
      </c>
      <c r="D641" s="57">
        <v>10894</v>
      </c>
      <c r="E641" s="59">
        <v>2753.1</v>
      </c>
    </row>
    <row r="642" spans="1:5" x14ac:dyDescent="0.2">
      <c r="A642" s="57" t="s">
        <v>91</v>
      </c>
      <c r="B642" s="57" t="s">
        <v>95</v>
      </c>
      <c r="C642" s="58">
        <v>38403</v>
      </c>
      <c r="D642" s="57">
        <v>10893</v>
      </c>
      <c r="E642" s="59">
        <v>5502.11</v>
      </c>
    </row>
    <row r="643" spans="1:5" x14ac:dyDescent="0.2">
      <c r="A643" s="57" t="s">
        <v>93</v>
      </c>
      <c r="B643" s="57" t="s">
        <v>94</v>
      </c>
      <c r="C643" s="58">
        <v>38403</v>
      </c>
      <c r="D643" s="57">
        <v>10882</v>
      </c>
      <c r="E643" s="59">
        <v>892.64</v>
      </c>
    </row>
    <row r="644" spans="1:5" x14ac:dyDescent="0.2">
      <c r="A644" s="57" t="s">
        <v>93</v>
      </c>
      <c r="B644" s="57" t="s">
        <v>98</v>
      </c>
      <c r="C644" s="58">
        <v>38406</v>
      </c>
      <c r="D644" s="57">
        <v>10888</v>
      </c>
      <c r="E644" s="59">
        <v>605</v>
      </c>
    </row>
    <row r="645" spans="1:5" x14ac:dyDescent="0.2">
      <c r="A645" s="57" t="s">
        <v>91</v>
      </c>
      <c r="B645" s="57" t="s">
        <v>95</v>
      </c>
      <c r="C645" s="58">
        <v>38406</v>
      </c>
      <c r="D645" s="57">
        <v>10889</v>
      </c>
      <c r="E645" s="59">
        <v>11380</v>
      </c>
    </row>
    <row r="646" spans="1:5" x14ac:dyDescent="0.2">
      <c r="A646" s="57" t="s">
        <v>91</v>
      </c>
      <c r="B646" s="57" t="s">
        <v>101</v>
      </c>
      <c r="C646" s="58">
        <v>38406</v>
      </c>
      <c r="D646" s="57">
        <v>10868</v>
      </c>
      <c r="E646" s="59">
        <v>1920.6</v>
      </c>
    </row>
    <row r="647" spans="1:5" x14ac:dyDescent="0.2">
      <c r="A647" s="57" t="s">
        <v>93</v>
      </c>
      <c r="B647" s="57" t="s">
        <v>96</v>
      </c>
      <c r="C647" s="58">
        <v>38406</v>
      </c>
      <c r="D647" s="57">
        <v>10895</v>
      </c>
      <c r="E647" s="59">
        <v>6379.4</v>
      </c>
    </row>
    <row r="648" spans="1:5" x14ac:dyDescent="0.2">
      <c r="A648" s="57" t="s">
        <v>93</v>
      </c>
      <c r="B648" s="57" t="s">
        <v>96</v>
      </c>
      <c r="C648" s="58">
        <v>38408</v>
      </c>
      <c r="D648" s="57">
        <v>10897</v>
      </c>
      <c r="E648" s="59">
        <v>10835.24</v>
      </c>
    </row>
    <row r="649" spans="1:5" x14ac:dyDescent="0.2">
      <c r="A649" s="57" t="s">
        <v>91</v>
      </c>
      <c r="B649" s="57" t="s">
        <v>97</v>
      </c>
      <c r="C649" s="58">
        <v>38409</v>
      </c>
      <c r="D649" s="57">
        <v>10899</v>
      </c>
      <c r="E649" s="59">
        <v>122.4</v>
      </c>
    </row>
    <row r="650" spans="1:5" x14ac:dyDescent="0.2">
      <c r="A650" s="57" t="s">
        <v>93</v>
      </c>
      <c r="B650" s="57" t="s">
        <v>94</v>
      </c>
      <c r="C650" s="58">
        <v>38409</v>
      </c>
      <c r="D650" s="57">
        <v>10901</v>
      </c>
      <c r="E650" s="59">
        <v>934.5</v>
      </c>
    </row>
    <row r="651" spans="1:5" x14ac:dyDescent="0.2">
      <c r="A651" s="57" t="s">
        <v>91</v>
      </c>
      <c r="B651" s="57" t="s">
        <v>101</v>
      </c>
      <c r="C651" s="58">
        <v>38410</v>
      </c>
      <c r="D651" s="57">
        <v>10896</v>
      </c>
      <c r="E651" s="59">
        <v>750.5</v>
      </c>
    </row>
    <row r="652" spans="1:5" x14ac:dyDescent="0.2">
      <c r="A652" s="57" t="s">
        <v>93</v>
      </c>
      <c r="B652" s="57" t="s">
        <v>96</v>
      </c>
      <c r="C652" s="58">
        <v>38410</v>
      </c>
      <c r="D652" s="57">
        <v>10904</v>
      </c>
      <c r="E652" s="59">
        <v>1924.25</v>
      </c>
    </row>
    <row r="653" spans="1:5" x14ac:dyDescent="0.2">
      <c r="A653" s="57" t="s">
        <v>91</v>
      </c>
      <c r="B653" s="57" t="s">
        <v>92</v>
      </c>
      <c r="C653" s="58">
        <v>38410</v>
      </c>
      <c r="D653" s="57">
        <v>10907</v>
      </c>
      <c r="E653" s="59">
        <v>108.5</v>
      </c>
    </row>
    <row r="654" spans="1:5" x14ac:dyDescent="0.2">
      <c r="A654" s="57" t="s">
        <v>93</v>
      </c>
      <c r="B654" s="57" t="s">
        <v>98</v>
      </c>
      <c r="C654" s="58">
        <v>38413</v>
      </c>
      <c r="D654" s="57">
        <v>10886</v>
      </c>
      <c r="E654" s="59">
        <v>3127.5</v>
      </c>
    </row>
    <row r="655" spans="1:5" x14ac:dyDescent="0.2">
      <c r="A655" s="57" t="s">
        <v>93</v>
      </c>
      <c r="B655" s="57" t="s">
        <v>100</v>
      </c>
      <c r="C655" s="58">
        <v>38413</v>
      </c>
      <c r="D655" s="57">
        <v>10915</v>
      </c>
      <c r="E655" s="59">
        <v>539.5</v>
      </c>
    </row>
    <row r="656" spans="1:5" x14ac:dyDescent="0.2">
      <c r="A656" s="57" t="s">
        <v>91</v>
      </c>
      <c r="B656" s="57" t="s">
        <v>92</v>
      </c>
      <c r="C656" s="58">
        <v>38413</v>
      </c>
      <c r="D656" s="57">
        <v>10914</v>
      </c>
      <c r="E656" s="59">
        <v>537.5</v>
      </c>
    </row>
    <row r="657" spans="1:5" x14ac:dyDescent="0.2">
      <c r="A657" s="57" t="s">
        <v>93</v>
      </c>
      <c r="B657" s="57" t="s">
        <v>98</v>
      </c>
      <c r="C657" s="58">
        <v>38414</v>
      </c>
      <c r="D657" s="57">
        <v>10902</v>
      </c>
      <c r="E657" s="59">
        <v>863.43</v>
      </c>
    </row>
    <row r="658" spans="1:5" x14ac:dyDescent="0.2">
      <c r="A658" s="57" t="s">
        <v>93</v>
      </c>
      <c r="B658" s="57" t="s">
        <v>94</v>
      </c>
      <c r="C658" s="58">
        <v>38414</v>
      </c>
      <c r="D658" s="57">
        <v>10875</v>
      </c>
      <c r="E658" s="59">
        <v>709.55</v>
      </c>
    </row>
    <row r="659" spans="1:5" x14ac:dyDescent="0.2">
      <c r="A659" s="57" t="s">
        <v>93</v>
      </c>
      <c r="B659" s="57" t="s">
        <v>94</v>
      </c>
      <c r="C659" s="58">
        <v>38414</v>
      </c>
      <c r="D659" s="57">
        <v>10906</v>
      </c>
      <c r="E659" s="59">
        <v>427.5</v>
      </c>
    </row>
    <row r="660" spans="1:5" x14ac:dyDescent="0.2">
      <c r="A660" s="57" t="s">
        <v>93</v>
      </c>
      <c r="B660" s="57" t="s">
        <v>98</v>
      </c>
      <c r="C660" s="58">
        <v>38415</v>
      </c>
      <c r="D660" s="57">
        <v>10900</v>
      </c>
      <c r="E660" s="59">
        <v>33.75</v>
      </c>
    </row>
    <row r="661" spans="1:5" x14ac:dyDescent="0.2">
      <c r="A661" s="57" t="s">
        <v>93</v>
      </c>
      <c r="B661" s="57" t="s">
        <v>98</v>
      </c>
      <c r="C661" s="58">
        <v>38415</v>
      </c>
      <c r="D661" s="57">
        <v>10910</v>
      </c>
      <c r="E661" s="59">
        <v>452.9</v>
      </c>
    </row>
    <row r="662" spans="1:5" x14ac:dyDescent="0.2">
      <c r="A662" s="57" t="s">
        <v>93</v>
      </c>
      <c r="B662" s="57" t="s">
        <v>100</v>
      </c>
      <c r="C662" s="58">
        <v>38415</v>
      </c>
      <c r="D662" s="57">
        <v>10919</v>
      </c>
      <c r="E662" s="59">
        <v>1122.8</v>
      </c>
    </row>
    <row r="663" spans="1:5" x14ac:dyDescent="0.2">
      <c r="A663" s="57" t="s">
        <v>93</v>
      </c>
      <c r="B663" s="57" t="s">
        <v>96</v>
      </c>
      <c r="C663" s="58">
        <v>38415</v>
      </c>
      <c r="D663" s="57">
        <v>10903</v>
      </c>
      <c r="E663" s="59">
        <v>932.05</v>
      </c>
    </row>
    <row r="664" spans="1:5" x14ac:dyDescent="0.2">
      <c r="A664" s="57" t="s">
        <v>93</v>
      </c>
      <c r="B664" s="57" t="s">
        <v>94</v>
      </c>
      <c r="C664" s="58">
        <v>38415</v>
      </c>
      <c r="D664" s="57">
        <v>10913</v>
      </c>
      <c r="E664" s="59">
        <v>768.75</v>
      </c>
    </row>
    <row r="665" spans="1:5" x14ac:dyDescent="0.2">
      <c r="A665" s="57" t="s">
        <v>91</v>
      </c>
      <c r="B665" s="57" t="s">
        <v>97</v>
      </c>
      <c r="C665" s="58">
        <v>38416</v>
      </c>
      <c r="D665" s="57">
        <v>10922</v>
      </c>
      <c r="E665" s="59">
        <v>742.5</v>
      </c>
    </row>
    <row r="666" spans="1:5" x14ac:dyDescent="0.2">
      <c r="A666" s="57" t="s">
        <v>93</v>
      </c>
      <c r="B666" s="57" t="s">
        <v>96</v>
      </c>
      <c r="C666" s="58">
        <v>38416</v>
      </c>
      <c r="D666" s="57">
        <v>10911</v>
      </c>
      <c r="E666" s="59">
        <v>858</v>
      </c>
    </row>
    <row r="667" spans="1:5" x14ac:dyDescent="0.2">
      <c r="A667" s="57" t="s">
        <v>91</v>
      </c>
      <c r="B667" s="57" t="s">
        <v>95</v>
      </c>
      <c r="C667" s="58">
        <v>38417</v>
      </c>
      <c r="D667" s="57">
        <v>10905</v>
      </c>
      <c r="E667" s="59">
        <v>342</v>
      </c>
    </row>
    <row r="668" spans="1:5" x14ac:dyDescent="0.2">
      <c r="A668" s="57" t="s">
        <v>93</v>
      </c>
      <c r="B668" s="57" t="s">
        <v>94</v>
      </c>
      <c r="C668" s="58">
        <v>38417</v>
      </c>
      <c r="D668" s="57">
        <v>10898</v>
      </c>
      <c r="E668" s="59">
        <v>30</v>
      </c>
    </row>
    <row r="669" spans="1:5" x14ac:dyDescent="0.2">
      <c r="A669" s="57" t="s">
        <v>93</v>
      </c>
      <c r="B669" s="57" t="s">
        <v>94</v>
      </c>
      <c r="C669" s="58">
        <v>38417</v>
      </c>
      <c r="D669" s="57">
        <v>10908</v>
      </c>
      <c r="E669" s="59">
        <v>663.1</v>
      </c>
    </row>
    <row r="670" spans="1:5" x14ac:dyDescent="0.2">
      <c r="A670" s="57" t="s">
        <v>93</v>
      </c>
      <c r="B670" s="57" t="s">
        <v>98</v>
      </c>
      <c r="C670" s="58">
        <v>38420</v>
      </c>
      <c r="D670" s="57">
        <v>10916</v>
      </c>
      <c r="E670" s="59">
        <v>686.7</v>
      </c>
    </row>
    <row r="671" spans="1:5" x14ac:dyDescent="0.2">
      <c r="A671" s="57" t="s">
        <v>93</v>
      </c>
      <c r="B671" s="57" t="s">
        <v>98</v>
      </c>
      <c r="C671" s="58">
        <v>38420</v>
      </c>
      <c r="D671" s="57">
        <v>10921</v>
      </c>
      <c r="E671" s="59">
        <v>1936</v>
      </c>
    </row>
    <row r="672" spans="1:5" x14ac:dyDescent="0.2">
      <c r="A672" s="57" t="s">
        <v>93</v>
      </c>
      <c r="B672" s="57" t="s">
        <v>94</v>
      </c>
      <c r="C672" s="58">
        <v>38420</v>
      </c>
      <c r="D672" s="57">
        <v>10920</v>
      </c>
      <c r="E672" s="59">
        <v>390</v>
      </c>
    </row>
    <row r="673" spans="1:5" x14ac:dyDescent="0.2">
      <c r="A673" s="57" t="s">
        <v>93</v>
      </c>
      <c r="B673" s="57" t="s">
        <v>98</v>
      </c>
      <c r="C673" s="58">
        <v>38421</v>
      </c>
      <c r="D673" s="57">
        <v>10909</v>
      </c>
      <c r="E673" s="59">
        <v>670</v>
      </c>
    </row>
    <row r="674" spans="1:5" x14ac:dyDescent="0.2">
      <c r="A674" s="57" t="s">
        <v>93</v>
      </c>
      <c r="B674" s="57" t="s">
        <v>96</v>
      </c>
      <c r="C674" s="58">
        <v>38422</v>
      </c>
      <c r="D674" s="57">
        <v>10918</v>
      </c>
      <c r="E674" s="59">
        <v>1447.5</v>
      </c>
    </row>
    <row r="675" spans="1:5" x14ac:dyDescent="0.2">
      <c r="A675" s="57" t="s">
        <v>93</v>
      </c>
      <c r="B675" s="57" t="s">
        <v>94</v>
      </c>
      <c r="C675" s="58">
        <v>38422</v>
      </c>
      <c r="D675" s="57">
        <v>10917</v>
      </c>
      <c r="E675" s="59">
        <v>365.89</v>
      </c>
    </row>
    <row r="676" spans="1:5" x14ac:dyDescent="0.2">
      <c r="A676" s="57" t="s">
        <v>93</v>
      </c>
      <c r="B676" s="57" t="s">
        <v>94</v>
      </c>
      <c r="C676" s="58">
        <v>38422</v>
      </c>
      <c r="D676" s="57">
        <v>10926</v>
      </c>
      <c r="E676" s="59">
        <v>514.4</v>
      </c>
    </row>
    <row r="677" spans="1:5" x14ac:dyDescent="0.2">
      <c r="A677" s="57" t="s">
        <v>93</v>
      </c>
      <c r="B677" s="57" t="s">
        <v>96</v>
      </c>
      <c r="C677" s="58">
        <v>38423</v>
      </c>
      <c r="D677" s="57">
        <v>10934</v>
      </c>
      <c r="E677" s="59">
        <v>500</v>
      </c>
    </row>
    <row r="678" spans="1:5" x14ac:dyDescent="0.2">
      <c r="A678" s="57" t="s">
        <v>91</v>
      </c>
      <c r="B678" s="57" t="s">
        <v>92</v>
      </c>
      <c r="C678" s="58">
        <v>38423</v>
      </c>
      <c r="D678" s="57">
        <v>10929</v>
      </c>
      <c r="E678" s="59">
        <v>1174.75</v>
      </c>
    </row>
    <row r="679" spans="1:5" x14ac:dyDescent="0.2">
      <c r="A679" s="57" t="s">
        <v>93</v>
      </c>
      <c r="B679" s="57" t="s">
        <v>100</v>
      </c>
      <c r="C679" s="58">
        <v>38424</v>
      </c>
      <c r="D679" s="57">
        <v>10939</v>
      </c>
      <c r="E679" s="59">
        <v>637.5</v>
      </c>
    </row>
    <row r="680" spans="1:5" x14ac:dyDescent="0.2">
      <c r="A680" s="57" t="s">
        <v>91</v>
      </c>
      <c r="B680" s="57" t="s">
        <v>101</v>
      </c>
      <c r="C680" s="58">
        <v>38424</v>
      </c>
      <c r="D680" s="57">
        <v>10923</v>
      </c>
      <c r="E680" s="59">
        <v>748.8</v>
      </c>
    </row>
    <row r="681" spans="1:5" x14ac:dyDescent="0.2">
      <c r="A681" s="57" t="s">
        <v>91</v>
      </c>
      <c r="B681" s="57" t="s">
        <v>101</v>
      </c>
      <c r="C681" s="58">
        <v>38424</v>
      </c>
      <c r="D681" s="57">
        <v>10937</v>
      </c>
      <c r="E681" s="59">
        <v>644.79999999999995</v>
      </c>
    </row>
    <row r="682" spans="1:5" x14ac:dyDescent="0.2">
      <c r="A682" s="57" t="s">
        <v>93</v>
      </c>
      <c r="B682" s="57" t="s">
        <v>96</v>
      </c>
      <c r="C682" s="58">
        <v>38424</v>
      </c>
      <c r="D682" s="57">
        <v>10925</v>
      </c>
      <c r="E682" s="59">
        <v>475.15</v>
      </c>
    </row>
    <row r="683" spans="1:5" x14ac:dyDescent="0.2">
      <c r="A683" s="57" t="s">
        <v>91</v>
      </c>
      <c r="B683" s="57" t="s">
        <v>92</v>
      </c>
      <c r="C683" s="58">
        <v>38424</v>
      </c>
      <c r="D683" s="57">
        <v>10944</v>
      </c>
      <c r="E683" s="59">
        <v>1025.33</v>
      </c>
    </row>
    <row r="684" spans="1:5" x14ac:dyDescent="0.2">
      <c r="A684" s="57" t="s">
        <v>93</v>
      </c>
      <c r="B684" s="57" t="s">
        <v>96</v>
      </c>
      <c r="C684" s="58">
        <v>38427</v>
      </c>
      <c r="D684" s="57">
        <v>10938</v>
      </c>
      <c r="E684" s="59">
        <v>2731.87</v>
      </c>
    </row>
    <row r="685" spans="1:5" x14ac:dyDescent="0.2">
      <c r="A685" s="57" t="s">
        <v>93</v>
      </c>
      <c r="B685" s="57" t="s">
        <v>96</v>
      </c>
      <c r="C685" s="58">
        <v>38427</v>
      </c>
      <c r="D685" s="57">
        <v>10947</v>
      </c>
      <c r="E685" s="59">
        <v>220</v>
      </c>
    </row>
    <row r="686" spans="1:5" x14ac:dyDescent="0.2">
      <c r="A686" s="57" t="s">
        <v>91</v>
      </c>
      <c r="B686" s="57" t="s">
        <v>92</v>
      </c>
      <c r="C686" s="58">
        <v>38427</v>
      </c>
      <c r="D686" s="57">
        <v>10933</v>
      </c>
      <c r="E686" s="59">
        <v>920.6</v>
      </c>
    </row>
    <row r="687" spans="1:5" x14ac:dyDescent="0.2">
      <c r="A687" s="57" t="s">
        <v>93</v>
      </c>
      <c r="B687" s="57" t="s">
        <v>100</v>
      </c>
      <c r="C687" s="58">
        <v>38428</v>
      </c>
      <c r="D687" s="57">
        <v>10949</v>
      </c>
      <c r="E687" s="59">
        <v>4422</v>
      </c>
    </row>
    <row r="688" spans="1:5" x14ac:dyDescent="0.2">
      <c r="A688" s="57" t="s">
        <v>93</v>
      </c>
      <c r="B688" s="57" t="s">
        <v>98</v>
      </c>
      <c r="C688" s="58">
        <v>38429</v>
      </c>
      <c r="D688" s="57">
        <v>10928</v>
      </c>
      <c r="E688" s="59">
        <v>137.5</v>
      </c>
    </row>
    <row r="689" spans="1:5" x14ac:dyDescent="0.2">
      <c r="A689" s="57" t="s">
        <v>91</v>
      </c>
      <c r="B689" s="57" t="s">
        <v>95</v>
      </c>
      <c r="C689" s="58">
        <v>38429</v>
      </c>
      <c r="D689" s="57">
        <v>10942</v>
      </c>
      <c r="E689" s="59">
        <v>560</v>
      </c>
    </row>
    <row r="690" spans="1:5" x14ac:dyDescent="0.2">
      <c r="A690" s="57" t="s">
        <v>93</v>
      </c>
      <c r="B690" s="57" t="s">
        <v>100</v>
      </c>
      <c r="C690" s="58">
        <v>38429</v>
      </c>
      <c r="D690" s="57">
        <v>10912</v>
      </c>
      <c r="E690" s="59">
        <v>6200.55</v>
      </c>
    </row>
    <row r="691" spans="1:5" x14ac:dyDescent="0.2">
      <c r="A691" s="57" t="s">
        <v>93</v>
      </c>
      <c r="B691" s="57" t="s">
        <v>96</v>
      </c>
      <c r="C691" s="58">
        <v>38429</v>
      </c>
      <c r="D691" s="57">
        <v>10936</v>
      </c>
      <c r="E691" s="59">
        <v>456</v>
      </c>
    </row>
    <row r="692" spans="1:5" x14ac:dyDescent="0.2">
      <c r="A692" s="57" t="s">
        <v>93</v>
      </c>
      <c r="B692" s="57" t="s">
        <v>94</v>
      </c>
      <c r="C692" s="58">
        <v>38429</v>
      </c>
      <c r="D692" s="57">
        <v>10930</v>
      </c>
      <c r="E692" s="59">
        <v>2255.5</v>
      </c>
    </row>
    <row r="693" spans="1:5" x14ac:dyDescent="0.2">
      <c r="A693" s="57" t="s">
        <v>93</v>
      </c>
      <c r="B693" s="57" t="s">
        <v>94</v>
      </c>
      <c r="C693" s="58">
        <v>38429</v>
      </c>
      <c r="D693" s="57">
        <v>10935</v>
      </c>
      <c r="E693" s="59">
        <v>619.5</v>
      </c>
    </row>
    <row r="694" spans="1:5" x14ac:dyDescent="0.2">
      <c r="A694" s="57" t="s">
        <v>93</v>
      </c>
      <c r="B694" s="57" t="s">
        <v>94</v>
      </c>
      <c r="C694" s="58">
        <v>38429</v>
      </c>
      <c r="D694" s="57">
        <v>10945</v>
      </c>
      <c r="E694" s="59">
        <v>245</v>
      </c>
    </row>
    <row r="695" spans="1:5" x14ac:dyDescent="0.2">
      <c r="A695" s="57" t="s">
        <v>93</v>
      </c>
      <c r="B695" s="57" t="s">
        <v>98</v>
      </c>
      <c r="C695" s="58">
        <v>38430</v>
      </c>
      <c r="D695" s="57">
        <v>10946</v>
      </c>
      <c r="E695" s="59">
        <v>1407.5</v>
      </c>
    </row>
    <row r="696" spans="1:5" x14ac:dyDescent="0.2">
      <c r="A696" s="57" t="s">
        <v>93</v>
      </c>
      <c r="B696" s="57" t="s">
        <v>96</v>
      </c>
      <c r="C696" s="58">
        <v>38430</v>
      </c>
      <c r="D696" s="57">
        <v>10948</v>
      </c>
      <c r="E696" s="59">
        <v>2362.25</v>
      </c>
    </row>
    <row r="697" spans="1:5" x14ac:dyDescent="0.2">
      <c r="A697" s="57" t="s">
        <v>93</v>
      </c>
      <c r="B697" s="57" t="s">
        <v>94</v>
      </c>
      <c r="C697" s="58">
        <v>38430</v>
      </c>
      <c r="D697" s="57">
        <v>10931</v>
      </c>
      <c r="E697" s="59">
        <v>799.2</v>
      </c>
    </row>
    <row r="698" spans="1:5" x14ac:dyDescent="0.2">
      <c r="A698" s="57" t="s">
        <v>93</v>
      </c>
      <c r="B698" s="57" t="s">
        <v>94</v>
      </c>
      <c r="C698" s="58">
        <v>38430</v>
      </c>
      <c r="D698" s="57">
        <v>10943</v>
      </c>
      <c r="E698" s="59">
        <v>711</v>
      </c>
    </row>
    <row r="699" spans="1:5" x14ac:dyDescent="0.2">
      <c r="A699" s="57" t="s">
        <v>91</v>
      </c>
      <c r="B699" s="57" t="s">
        <v>97</v>
      </c>
      <c r="C699" s="58">
        <v>38431</v>
      </c>
      <c r="D699" s="57">
        <v>10954</v>
      </c>
      <c r="E699" s="59">
        <v>1659.53</v>
      </c>
    </row>
    <row r="700" spans="1:5" x14ac:dyDescent="0.2">
      <c r="A700" s="57" t="s">
        <v>93</v>
      </c>
      <c r="B700" s="57" t="s">
        <v>99</v>
      </c>
      <c r="C700" s="58">
        <v>38431</v>
      </c>
      <c r="D700" s="57">
        <v>10955</v>
      </c>
      <c r="E700" s="59">
        <v>74.400000000000006</v>
      </c>
    </row>
    <row r="701" spans="1:5" x14ac:dyDescent="0.2">
      <c r="A701" s="57" t="s">
        <v>91</v>
      </c>
      <c r="B701" s="57" t="s">
        <v>101</v>
      </c>
      <c r="C701" s="58">
        <v>38431</v>
      </c>
      <c r="D701" s="57">
        <v>10941</v>
      </c>
      <c r="E701" s="59">
        <v>4011.75</v>
      </c>
    </row>
    <row r="702" spans="1:5" x14ac:dyDescent="0.2">
      <c r="A702" s="57" t="s">
        <v>91</v>
      </c>
      <c r="B702" s="57" t="s">
        <v>92</v>
      </c>
      <c r="C702" s="58">
        <v>38431</v>
      </c>
      <c r="D702" s="57">
        <v>10956</v>
      </c>
      <c r="E702" s="59">
        <v>677</v>
      </c>
    </row>
    <row r="703" spans="1:5" x14ac:dyDescent="0.2">
      <c r="A703" s="57" t="s">
        <v>93</v>
      </c>
      <c r="B703" s="57" t="s">
        <v>99</v>
      </c>
      <c r="C703" s="58">
        <v>38434</v>
      </c>
      <c r="D703" s="57">
        <v>10940</v>
      </c>
      <c r="E703" s="59">
        <v>360</v>
      </c>
    </row>
    <row r="704" spans="1:5" x14ac:dyDescent="0.2">
      <c r="A704" s="57" t="s">
        <v>93</v>
      </c>
      <c r="B704" s="57" t="s">
        <v>99</v>
      </c>
      <c r="C704" s="58">
        <v>38434</v>
      </c>
      <c r="D704" s="57">
        <v>10962</v>
      </c>
      <c r="E704" s="59">
        <v>3584</v>
      </c>
    </row>
    <row r="705" spans="1:5" x14ac:dyDescent="0.2">
      <c r="A705" s="57" t="s">
        <v>93</v>
      </c>
      <c r="B705" s="57" t="s">
        <v>98</v>
      </c>
      <c r="C705" s="58">
        <v>38434</v>
      </c>
      <c r="D705" s="57">
        <v>10950</v>
      </c>
      <c r="E705" s="59">
        <v>110</v>
      </c>
    </row>
    <row r="706" spans="1:5" x14ac:dyDescent="0.2">
      <c r="A706" s="57" t="s">
        <v>91</v>
      </c>
      <c r="B706" s="57" t="s">
        <v>92</v>
      </c>
      <c r="C706" s="58">
        <v>38434</v>
      </c>
      <c r="D706" s="57">
        <v>10959</v>
      </c>
      <c r="E706" s="59">
        <v>131.75</v>
      </c>
    </row>
    <row r="707" spans="1:5" x14ac:dyDescent="0.2">
      <c r="A707" s="57" t="s">
        <v>93</v>
      </c>
      <c r="B707" s="57" t="s">
        <v>99</v>
      </c>
      <c r="C707" s="58">
        <v>38435</v>
      </c>
      <c r="D707" s="57">
        <v>10932</v>
      </c>
      <c r="E707" s="59">
        <v>1788.63</v>
      </c>
    </row>
    <row r="708" spans="1:5" x14ac:dyDescent="0.2">
      <c r="A708" s="57" t="s">
        <v>93</v>
      </c>
      <c r="B708" s="57" t="s">
        <v>98</v>
      </c>
      <c r="C708" s="58">
        <v>38435</v>
      </c>
      <c r="D708" s="57">
        <v>10952</v>
      </c>
      <c r="E708" s="59">
        <v>471.2</v>
      </c>
    </row>
    <row r="709" spans="1:5" x14ac:dyDescent="0.2">
      <c r="A709" s="57" t="s">
        <v>93</v>
      </c>
      <c r="B709" s="57" t="s">
        <v>96</v>
      </c>
      <c r="C709" s="58">
        <v>38435</v>
      </c>
      <c r="D709" s="57">
        <v>10964</v>
      </c>
      <c r="E709" s="59">
        <v>2052.5</v>
      </c>
    </row>
    <row r="710" spans="1:5" x14ac:dyDescent="0.2">
      <c r="A710" s="57" t="s">
        <v>91</v>
      </c>
      <c r="B710" s="57" t="s">
        <v>95</v>
      </c>
      <c r="C710" s="58">
        <v>38436</v>
      </c>
      <c r="D710" s="57">
        <v>10953</v>
      </c>
      <c r="E710" s="59">
        <v>4441.25</v>
      </c>
    </row>
    <row r="711" spans="1:5" x14ac:dyDescent="0.2">
      <c r="A711" s="57" t="s">
        <v>91</v>
      </c>
      <c r="B711" s="57" t="s">
        <v>95</v>
      </c>
      <c r="C711" s="58">
        <v>38437</v>
      </c>
      <c r="D711" s="57">
        <v>10963</v>
      </c>
      <c r="E711" s="59">
        <v>57.8</v>
      </c>
    </row>
    <row r="712" spans="1:5" x14ac:dyDescent="0.2">
      <c r="A712" s="57" t="s">
        <v>93</v>
      </c>
      <c r="B712" s="57" t="s">
        <v>94</v>
      </c>
      <c r="C712" s="58">
        <v>38437</v>
      </c>
      <c r="D712" s="57">
        <v>10972</v>
      </c>
      <c r="E712" s="59">
        <v>251.5</v>
      </c>
    </row>
    <row r="713" spans="1:5" x14ac:dyDescent="0.2">
      <c r="A713" s="57" t="s">
        <v>93</v>
      </c>
      <c r="B713" s="57" t="s">
        <v>99</v>
      </c>
      <c r="C713" s="58">
        <v>38438</v>
      </c>
      <c r="D713" s="57">
        <v>10957</v>
      </c>
      <c r="E713" s="59">
        <v>1762.7</v>
      </c>
    </row>
    <row r="714" spans="1:5" x14ac:dyDescent="0.2">
      <c r="A714" s="57" t="s">
        <v>93</v>
      </c>
      <c r="B714" s="57" t="s">
        <v>98</v>
      </c>
      <c r="C714" s="58">
        <v>38438</v>
      </c>
      <c r="D714" s="57">
        <v>10975</v>
      </c>
      <c r="E714" s="59">
        <v>717.5</v>
      </c>
    </row>
    <row r="715" spans="1:5" x14ac:dyDescent="0.2">
      <c r="A715" s="57" t="s">
        <v>91</v>
      </c>
      <c r="B715" s="57" t="s">
        <v>101</v>
      </c>
      <c r="C715" s="58">
        <v>38438</v>
      </c>
      <c r="D715" s="57">
        <v>10958</v>
      </c>
      <c r="E715" s="59">
        <v>781</v>
      </c>
    </row>
    <row r="716" spans="1:5" x14ac:dyDescent="0.2">
      <c r="A716" s="57" t="s">
        <v>91</v>
      </c>
      <c r="B716" s="57" t="s">
        <v>92</v>
      </c>
      <c r="C716" s="58">
        <v>38438</v>
      </c>
      <c r="D716" s="57">
        <v>10973</v>
      </c>
      <c r="E716" s="59">
        <v>291.55</v>
      </c>
    </row>
    <row r="717" spans="1:5" x14ac:dyDescent="0.2">
      <c r="A717" s="57" t="s">
        <v>93</v>
      </c>
      <c r="B717" s="57" t="s">
        <v>99</v>
      </c>
      <c r="C717" s="58">
        <v>38441</v>
      </c>
      <c r="D717" s="57">
        <v>10961</v>
      </c>
      <c r="E717" s="59">
        <v>1119.9000000000001</v>
      </c>
    </row>
    <row r="718" spans="1:5" x14ac:dyDescent="0.2">
      <c r="A718" s="57" t="s">
        <v>93</v>
      </c>
      <c r="B718" s="57" t="s">
        <v>98</v>
      </c>
      <c r="C718" s="58">
        <v>38441</v>
      </c>
      <c r="D718" s="57">
        <v>10969</v>
      </c>
      <c r="E718" s="59">
        <v>108</v>
      </c>
    </row>
    <row r="719" spans="1:5" x14ac:dyDescent="0.2">
      <c r="A719" s="57" t="s">
        <v>91</v>
      </c>
      <c r="B719" s="57" t="s">
        <v>92</v>
      </c>
      <c r="C719" s="58">
        <v>38441</v>
      </c>
      <c r="D719" s="57">
        <v>10965</v>
      </c>
      <c r="E719" s="59">
        <v>848</v>
      </c>
    </row>
    <row r="720" spans="1:5" x14ac:dyDescent="0.2">
      <c r="A720" s="57" t="s">
        <v>93</v>
      </c>
      <c r="B720" s="57" t="s">
        <v>99</v>
      </c>
      <c r="C720" s="58">
        <v>38442</v>
      </c>
      <c r="D720" s="57">
        <v>10979</v>
      </c>
      <c r="E720" s="59">
        <v>4813.5</v>
      </c>
    </row>
    <row r="721" spans="1:5" x14ac:dyDescent="0.2">
      <c r="A721" s="57" t="s">
        <v>93</v>
      </c>
      <c r="B721" s="57" t="s">
        <v>98</v>
      </c>
      <c r="C721" s="58">
        <v>38443</v>
      </c>
      <c r="D721" s="57">
        <v>10968</v>
      </c>
      <c r="E721" s="59">
        <v>1408</v>
      </c>
    </row>
    <row r="722" spans="1:5" x14ac:dyDescent="0.2">
      <c r="A722" s="57" t="s">
        <v>93</v>
      </c>
      <c r="B722" s="57" t="s">
        <v>98</v>
      </c>
      <c r="C722" s="58">
        <v>38444</v>
      </c>
      <c r="D722" s="57">
        <v>10981</v>
      </c>
      <c r="E722" s="59">
        <v>15810</v>
      </c>
    </row>
    <row r="723" spans="1:5" x14ac:dyDescent="0.2">
      <c r="A723" s="57" t="s">
        <v>93</v>
      </c>
      <c r="B723" s="57" t="s">
        <v>100</v>
      </c>
      <c r="C723" s="58">
        <v>38444</v>
      </c>
      <c r="D723" s="57">
        <v>10967</v>
      </c>
      <c r="E723" s="59">
        <v>910.4</v>
      </c>
    </row>
    <row r="724" spans="1:5" x14ac:dyDescent="0.2">
      <c r="A724" s="57" t="s">
        <v>93</v>
      </c>
      <c r="B724" s="57" t="s">
        <v>100</v>
      </c>
      <c r="C724" s="58">
        <v>38444</v>
      </c>
      <c r="D724" s="57">
        <v>10971</v>
      </c>
      <c r="E724" s="59">
        <v>1733.06</v>
      </c>
    </row>
    <row r="725" spans="1:5" x14ac:dyDescent="0.2">
      <c r="A725" s="57" t="s">
        <v>93</v>
      </c>
      <c r="B725" s="57" t="s">
        <v>100</v>
      </c>
      <c r="C725" s="58">
        <v>38444</v>
      </c>
      <c r="D725" s="57">
        <v>10985</v>
      </c>
      <c r="E725" s="59">
        <v>2023.38</v>
      </c>
    </row>
    <row r="726" spans="1:5" x14ac:dyDescent="0.2">
      <c r="A726" s="57" t="s">
        <v>93</v>
      </c>
      <c r="B726" s="57" t="s">
        <v>100</v>
      </c>
      <c r="C726" s="58">
        <v>38444</v>
      </c>
      <c r="D726" s="57">
        <v>10989</v>
      </c>
      <c r="E726" s="59">
        <v>1353.6</v>
      </c>
    </row>
    <row r="727" spans="1:5" x14ac:dyDescent="0.2">
      <c r="A727" s="57" t="s">
        <v>93</v>
      </c>
      <c r="B727" s="57" t="s">
        <v>98</v>
      </c>
      <c r="C727" s="58">
        <v>38445</v>
      </c>
      <c r="D727" s="57">
        <v>10976</v>
      </c>
      <c r="E727" s="59">
        <v>912</v>
      </c>
    </row>
    <row r="728" spans="1:5" x14ac:dyDescent="0.2">
      <c r="A728" s="57" t="s">
        <v>93</v>
      </c>
      <c r="B728" s="57" t="s">
        <v>98</v>
      </c>
      <c r="C728" s="58">
        <v>38445</v>
      </c>
      <c r="D728" s="57">
        <v>10984</v>
      </c>
      <c r="E728" s="59">
        <v>1809.75</v>
      </c>
    </row>
    <row r="729" spans="1:5" x14ac:dyDescent="0.2">
      <c r="A729" s="57" t="s">
        <v>93</v>
      </c>
      <c r="B729" s="57" t="s">
        <v>98</v>
      </c>
      <c r="C729" s="58">
        <v>38445</v>
      </c>
      <c r="D729" s="57">
        <v>10992</v>
      </c>
      <c r="E729" s="59">
        <v>69.599999999999994</v>
      </c>
    </row>
    <row r="730" spans="1:5" x14ac:dyDescent="0.2">
      <c r="A730" s="57" t="s">
        <v>93</v>
      </c>
      <c r="B730" s="57" t="s">
        <v>96</v>
      </c>
      <c r="C730" s="58">
        <v>38445</v>
      </c>
      <c r="D730" s="57">
        <v>10974</v>
      </c>
      <c r="E730" s="59">
        <v>439</v>
      </c>
    </row>
    <row r="731" spans="1:5" x14ac:dyDescent="0.2">
      <c r="A731" s="57" t="s">
        <v>93</v>
      </c>
      <c r="B731" s="57" t="s">
        <v>99</v>
      </c>
      <c r="C731" s="58">
        <v>38448</v>
      </c>
      <c r="D731" s="57">
        <v>10987</v>
      </c>
      <c r="E731" s="59">
        <v>2772</v>
      </c>
    </row>
    <row r="732" spans="1:5" x14ac:dyDescent="0.2">
      <c r="A732" s="57" t="s">
        <v>93</v>
      </c>
      <c r="B732" s="57" t="s">
        <v>98</v>
      </c>
      <c r="C732" s="58">
        <v>38448</v>
      </c>
      <c r="D732" s="57">
        <v>10995</v>
      </c>
      <c r="E732" s="59">
        <v>1196</v>
      </c>
    </row>
    <row r="733" spans="1:5" x14ac:dyDescent="0.2">
      <c r="A733" s="57" t="s">
        <v>93</v>
      </c>
      <c r="B733" s="57" t="s">
        <v>100</v>
      </c>
      <c r="C733" s="58">
        <v>38448</v>
      </c>
      <c r="D733" s="57">
        <v>10983</v>
      </c>
      <c r="E733" s="59">
        <v>720.9</v>
      </c>
    </row>
    <row r="734" spans="1:5" x14ac:dyDescent="0.2">
      <c r="A734" s="57" t="s">
        <v>93</v>
      </c>
      <c r="B734" s="57" t="s">
        <v>98</v>
      </c>
      <c r="C734" s="58">
        <v>38449</v>
      </c>
      <c r="D734" s="57">
        <v>10991</v>
      </c>
      <c r="E734" s="59">
        <v>2296</v>
      </c>
    </row>
    <row r="735" spans="1:5" x14ac:dyDescent="0.2">
      <c r="A735" s="57" t="s">
        <v>91</v>
      </c>
      <c r="B735" s="57" t="s">
        <v>95</v>
      </c>
      <c r="C735" s="58">
        <v>38449</v>
      </c>
      <c r="D735" s="57">
        <v>10951</v>
      </c>
      <c r="E735" s="59">
        <v>458.74</v>
      </c>
    </row>
    <row r="736" spans="1:5" x14ac:dyDescent="0.2">
      <c r="A736" s="57" t="s">
        <v>93</v>
      </c>
      <c r="B736" s="57" t="s">
        <v>100</v>
      </c>
      <c r="C736" s="58">
        <v>38449</v>
      </c>
      <c r="D736" s="57">
        <v>10990</v>
      </c>
      <c r="E736" s="59">
        <v>4288.8500000000004</v>
      </c>
    </row>
    <row r="737" spans="1:5" x14ac:dyDescent="0.2">
      <c r="A737" s="57" t="s">
        <v>93</v>
      </c>
      <c r="B737" s="57" t="s">
        <v>100</v>
      </c>
      <c r="C737" s="58">
        <v>38450</v>
      </c>
      <c r="D737" s="57">
        <v>10982</v>
      </c>
      <c r="E737" s="59">
        <v>1014</v>
      </c>
    </row>
    <row r="738" spans="1:5" x14ac:dyDescent="0.2">
      <c r="A738" s="57" t="s">
        <v>93</v>
      </c>
      <c r="B738" s="57" t="s">
        <v>96</v>
      </c>
      <c r="C738" s="58">
        <v>38450</v>
      </c>
      <c r="D738" s="57">
        <v>10924</v>
      </c>
      <c r="E738" s="59">
        <v>1835.7</v>
      </c>
    </row>
    <row r="739" spans="1:5" x14ac:dyDescent="0.2">
      <c r="A739" s="57" t="s">
        <v>93</v>
      </c>
      <c r="B739" s="57" t="s">
        <v>96</v>
      </c>
      <c r="C739" s="58">
        <v>38450</v>
      </c>
      <c r="D739" s="57">
        <v>10960</v>
      </c>
      <c r="E739" s="59">
        <v>265.35000000000002</v>
      </c>
    </row>
    <row r="740" spans="1:5" x14ac:dyDescent="0.2">
      <c r="A740" s="57" t="s">
        <v>93</v>
      </c>
      <c r="B740" s="57" t="s">
        <v>96</v>
      </c>
      <c r="C740" s="58">
        <v>38450</v>
      </c>
      <c r="D740" s="57">
        <v>11003</v>
      </c>
      <c r="E740" s="59">
        <v>326</v>
      </c>
    </row>
    <row r="741" spans="1:5" x14ac:dyDescent="0.2">
      <c r="A741" s="57" t="s">
        <v>93</v>
      </c>
      <c r="B741" s="57" t="s">
        <v>94</v>
      </c>
      <c r="C741" s="58">
        <v>38450</v>
      </c>
      <c r="D741" s="57">
        <v>10927</v>
      </c>
      <c r="E741" s="59">
        <v>800</v>
      </c>
    </row>
    <row r="742" spans="1:5" x14ac:dyDescent="0.2">
      <c r="A742" s="57" t="s">
        <v>93</v>
      </c>
      <c r="B742" s="57" t="s">
        <v>94</v>
      </c>
      <c r="C742" s="58">
        <v>38450</v>
      </c>
      <c r="D742" s="57">
        <v>10966</v>
      </c>
      <c r="E742" s="59">
        <v>1098.46</v>
      </c>
    </row>
    <row r="743" spans="1:5" x14ac:dyDescent="0.2">
      <c r="A743" s="57" t="s">
        <v>93</v>
      </c>
      <c r="B743" s="57" t="s">
        <v>100</v>
      </c>
      <c r="C743" s="58">
        <v>38451</v>
      </c>
      <c r="D743" s="57">
        <v>10994</v>
      </c>
      <c r="E743" s="59">
        <v>940.5</v>
      </c>
    </row>
    <row r="744" spans="1:5" x14ac:dyDescent="0.2">
      <c r="A744" s="57" t="s">
        <v>93</v>
      </c>
      <c r="B744" s="57" t="s">
        <v>99</v>
      </c>
      <c r="C744" s="58">
        <v>38452</v>
      </c>
      <c r="D744" s="57">
        <v>10977</v>
      </c>
      <c r="E744" s="59">
        <v>2233</v>
      </c>
    </row>
    <row r="745" spans="1:5" x14ac:dyDescent="0.2">
      <c r="A745" s="57" t="s">
        <v>93</v>
      </c>
      <c r="B745" s="57" t="s">
        <v>100</v>
      </c>
      <c r="C745" s="58">
        <v>38452</v>
      </c>
      <c r="D745" s="57">
        <v>11005</v>
      </c>
      <c r="E745" s="59">
        <v>586</v>
      </c>
    </row>
    <row r="746" spans="1:5" x14ac:dyDescent="0.2">
      <c r="A746" s="57" t="s">
        <v>93</v>
      </c>
      <c r="B746" s="57" t="s">
        <v>100</v>
      </c>
      <c r="C746" s="58">
        <v>38452</v>
      </c>
      <c r="D746" s="57">
        <v>11009</v>
      </c>
      <c r="E746" s="59">
        <v>616.5</v>
      </c>
    </row>
    <row r="747" spans="1:5" x14ac:dyDescent="0.2">
      <c r="A747" s="57" t="s">
        <v>93</v>
      </c>
      <c r="B747" s="57" t="s">
        <v>100</v>
      </c>
      <c r="C747" s="58">
        <v>38452</v>
      </c>
      <c r="D747" s="57">
        <v>11013</v>
      </c>
      <c r="E747" s="59">
        <v>361</v>
      </c>
    </row>
    <row r="748" spans="1:5" x14ac:dyDescent="0.2">
      <c r="A748" s="57" t="s">
        <v>91</v>
      </c>
      <c r="B748" s="57" t="s">
        <v>101</v>
      </c>
      <c r="C748" s="58">
        <v>38452</v>
      </c>
      <c r="D748" s="57">
        <v>10993</v>
      </c>
      <c r="E748" s="59">
        <v>4895.4399999999996</v>
      </c>
    </row>
    <row r="749" spans="1:5" x14ac:dyDescent="0.2">
      <c r="A749" s="57" t="s">
        <v>93</v>
      </c>
      <c r="B749" s="57" t="s">
        <v>96</v>
      </c>
      <c r="C749" s="58">
        <v>38452</v>
      </c>
      <c r="D749" s="57">
        <v>10988</v>
      </c>
      <c r="E749" s="59">
        <v>3574.8</v>
      </c>
    </row>
    <row r="750" spans="1:5" x14ac:dyDescent="0.2">
      <c r="A750" s="57" t="s">
        <v>93</v>
      </c>
      <c r="B750" s="57" t="s">
        <v>94</v>
      </c>
      <c r="C750" s="58">
        <v>38452</v>
      </c>
      <c r="D750" s="57">
        <v>10996</v>
      </c>
      <c r="E750" s="59">
        <v>560</v>
      </c>
    </row>
    <row r="751" spans="1:5" x14ac:dyDescent="0.2">
      <c r="A751" s="57" t="s">
        <v>91</v>
      </c>
      <c r="B751" s="57" t="s">
        <v>92</v>
      </c>
      <c r="C751" s="58">
        <v>38452</v>
      </c>
      <c r="D751" s="57">
        <v>10999</v>
      </c>
      <c r="E751" s="59">
        <v>1197.95</v>
      </c>
    </row>
    <row r="752" spans="1:5" x14ac:dyDescent="0.2">
      <c r="A752" s="57" t="s">
        <v>93</v>
      </c>
      <c r="B752" s="57" t="s">
        <v>99</v>
      </c>
      <c r="C752" s="58">
        <v>38455</v>
      </c>
      <c r="D752" s="57">
        <v>10997</v>
      </c>
      <c r="E752" s="59">
        <v>1885</v>
      </c>
    </row>
    <row r="753" spans="1:5" x14ac:dyDescent="0.2">
      <c r="A753" s="57" t="s">
        <v>93</v>
      </c>
      <c r="B753" s="57" t="s">
        <v>99</v>
      </c>
      <c r="C753" s="58">
        <v>38455</v>
      </c>
      <c r="D753" s="57">
        <v>11007</v>
      </c>
      <c r="E753" s="59">
        <v>2633.9</v>
      </c>
    </row>
    <row r="754" spans="1:5" x14ac:dyDescent="0.2">
      <c r="A754" s="57" t="s">
        <v>91</v>
      </c>
      <c r="B754" s="57" t="s">
        <v>95</v>
      </c>
      <c r="C754" s="58">
        <v>38455</v>
      </c>
      <c r="D754" s="57">
        <v>11016</v>
      </c>
      <c r="E754" s="59">
        <v>491.5</v>
      </c>
    </row>
    <row r="755" spans="1:5" x14ac:dyDescent="0.2">
      <c r="A755" s="57" t="s">
        <v>93</v>
      </c>
      <c r="B755" s="57" t="s">
        <v>96</v>
      </c>
      <c r="C755" s="58">
        <v>38455</v>
      </c>
      <c r="D755" s="57">
        <v>11011</v>
      </c>
      <c r="E755" s="59">
        <v>933.5</v>
      </c>
    </row>
    <row r="756" spans="1:5" x14ac:dyDescent="0.2">
      <c r="A756" s="57" t="s">
        <v>93</v>
      </c>
      <c r="B756" s="57" t="s">
        <v>100</v>
      </c>
      <c r="C756" s="58">
        <v>38456</v>
      </c>
      <c r="D756" s="57">
        <v>11000</v>
      </c>
      <c r="E756" s="59">
        <v>903.75</v>
      </c>
    </row>
    <row r="757" spans="1:5" x14ac:dyDescent="0.2">
      <c r="A757" s="57" t="s">
        <v>93</v>
      </c>
      <c r="B757" s="57" t="s">
        <v>100</v>
      </c>
      <c r="C757" s="58">
        <v>38456</v>
      </c>
      <c r="D757" s="57">
        <v>11001</v>
      </c>
      <c r="E757" s="59">
        <v>2769</v>
      </c>
    </row>
    <row r="758" spans="1:5" x14ac:dyDescent="0.2">
      <c r="A758" s="57" t="s">
        <v>93</v>
      </c>
      <c r="B758" s="57" t="s">
        <v>100</v>
      </c>
      <c r="C758" s="58">
        <v>38457</v>
      </c>
      <c r="D758" s="57">
        <v>11014</v>
      </c>
      <c r="E758" s="59">
        <v>243.18</v>
      </c>
    </row>
    <row r="759" spans="1:5" x14ac:dyDescent="0.2">
      <c r="A759" s="57" t="s">
        <v>93</v>
      </c>
      <c r="B759" s="57" t="s">
        <v>96</v>
      </c>
      <c r="C759" s="58">
        <v>38457</v>
      </c>
      <c r="D759" s="57">
        <v>11006</v>
      </c>
      <c r="E759" s="59">
        <v>329.69</v>
      </c>
    </row>
    <row r="760" spans="1:5" x14ac:dyDescent="0.2">
      <c r="A760" s="57" t="s">
        <v>93</v>
      </c>
      <c r="B760" s="57" t="s">
        <v>100</v>
      </c>
      <c r="C760" s="58">
        <v>38458</v>
      </c>
      <c r="D760" s="57">
        <v>11020</v>
      </c>
      <c r="E760" s="59">
        <v>632.4</v>
      </c>
    </row>
    <row r="761" spans="1:5" x14ac:dyDescent="0.2">
      <c r="A761" s="57" t="s">
        <v>93</v>
      </c>
      <c r="B761" s="57" t="s">
        <v>94</v>
      </c>
      <c r="C761" s="58">
        <v>38458</v>
      </c>
      <c r="D761" s="57">
        <v>11002</v>
      </c>
      <c r="E761" s="59">
        <v>1811.1</v>
      </c>
    </row>
    <row r="762" spans="1:5" x14ac:dyDescent="0.2">
      <c r="A762" s="57" t="s">
        <v>93</v>
      </c>
      <c r="B762" s="57" t="s">
        <v>94</v>
      </c>
      <c r="C762" s="58">
        <v>38458</v>
      </c>
      <c r="D762" s="57">
        <v>11018</v>
      </c>
      <c r="E762" s="59">
        <v>1575</v>
      </c>
    </row>
    <row r="763" spans="1:5" x14ac:dyDescent="0.2">
      <c r="A763" s="57" t="s">
        <v>93</v>
      </c>
      <c r="B763" s="57" t="s">
        <v>99</v>
      </c>
      <c r="C763" s="58">
        <v>38459</v>
      </c>
      <c r="D763" s="57">
        <v>10998</v>
      </c>
      <c r="E763" s="59">
        <v>686</v>
      </c>
    </row>
    <row r="764" spans="1:5" x14ac:dyDescent="0.2">
      <c r="A764" s="57" t="s">
        <v>93</v>
      </c>
      <c r="B764" s="57" t="s">
        <v>98</v>
      </c>
      <c r="C764" s="58">
        <v>38459</v>
      </c>
      <c r="D764" s="57">
        <v>11012</v>
      </c>
      <c r="E764" s="59">
        <v>2825.3</v>
      </c>
    </row>
    <row r="765" spans="1:5" x14ac:dyDescent="0.2">
      <c r="A765" s="57" t="s">
        <v>93</v>
      </c>
      <c r="B765" s="57" t="s">
        <v>94</v>
      </c>
      <c r="C765" s="58">
        <v>38459</v>
      </c>
      <c r="D765" s="57">
        <v>10980</v>
      </c>
      <c r="E765" s="59">
        <v>248</v>
      </c>
    </row>
    <row r="766" spans="1:5" x14ac:dyDescent="0.2">
      <c r="A766" s="57" t="s">
        <v>93</v>
      </c>
      <c r="B766" s="57" t="s">
        <v>98</v>
      </c>
      <c r="C766" s="58">
        <v>38462</v>
      </c>
      <c r="D766" s="57">
        <v>11027</v>
      </c>
      <c r="E766" s="59">
        <v>877.72</v>
      </c>
    </row>
    <row r="767" spans="1:5" x14ac:dyDescent="0.2">
      <c r="A767" s="57" t="s">
        <v>91</v>
      </c>
      <c r="B767" s="57" t="s">
        <v>95</v>
      </c>
      <c r="C767" s="58">
        <v>38462</v>
      </c>
      <c r="D767" s="57">
        <v>11017</v>
      </c>
      <c r="E767" s="59">
        <v>6750</v>
      </c>
    </row>
    <row r="768" spans="1:5" x14ac:dyDescent="0.2">
      <c r="A768" s="57" t="s">
        <v>93</v>
      </c>
      <c r="B768" s="57" t="s">
        <v>100</v>
      </c>
      <c r="C768" s="58">
        <v>38462</v>
      </c>
      <c r="D768" s="57">
        <v>11015</v>
      </c>
      <c r="E768" s="59">
        <v>622.35</v>
      </c>
    </row>
    <row r="769" spans="1:5" x14ac:dyDescent="0.2">
      <c r="A769" s="57" t="s">
        <v>93</v>
      </c>
      <c r="B769" s="57" t="s">
        <v>96</v>
      </c>
      <c r="C769" s="58">
        <v>38462</v>
      </c>
      <c r="D769" s="57">
        <v>11004</v>
      </c>
      <c r="E769" s="59">
        <v>295.38</v>
      </c>
    </row>
    <row r="770" spans="1:5" x14ac:dyDescent="0.2">
      <c r="A770" s="57" t="s">
        <v>93</v>
      </c>
      <c r="B770" s="57" t="s">
        <v>94</v>
      </c>
      <c r="C770" s="58">
        <v>38462</v>
      </c>
      <c r="D770" s="57">
        <v>11024</v>
      </c>
      <c r="E770" s="59">
        <v>1966.81</v>
      </c>
    </row>
    <row r="771" spans="1:5" x14ac:dyDescent="0.2">
      <c r="A771" s="57" t="s">
        <v>93</v>
      </c>
      <c r="B771" s="57" t="s">
        <v>99</v>
      </c>
      <c r="C771" s="58">
        <v>38463</v>
      </c>
      <c r="D771" s="57">
        <v>10986</v>
      </c>
      <c r="E771" s="59">
        <v>2220</v>
      </c>
    </row>
    <row r="772" spans="1:5" x14ac:dyDescent="0.2">
      <c r="A772" s="57" t="s">
        <v>93</v>
      </c>
      <c r="B772" s="57" t="s">
        <v>100</v>
      </c>
      <c r="C772" s="58">
        <v>38463</v>
      </c>
      <c r="D772" s="57">
        <v>11010</v>
      </c>
      <c r="E772" s="59">
        <v>645</v>
      </c>
    </row>
    <row r="773" spans="1:5" x14ac:dyDescent="0.2">
      <c r="A773" s="57" t="s">
        <v>93</v>
      </c>
      <c r="B773" s="57" t="s">
        <v>96</v>
      </c>
      <c r="C773" s="58">
        <v>38463</v>
      </c>
      <c r="D773" s="57">
        <v>11021</v>
      </c>
      <c r="E773" s="59">
        <v>6306.24</v>
      </c>
    </row>
    <row r="774" spans="1:5" x14ac:dyDescent="0.2">
      <c r="A774" s="57" t="s">
        <v>93</v>
      </c>
      <c r="B774" s="57" t="s">
        <v>99</v>
      </c>
      <c r="C774" s="58">
        <v>38464</v>
      </c>
      <c r="D774" s="57">
        <v>11036</v>
      </c>
      <c r="E774" s="59">
        <v>1692</v>
      </c>
    </row>
    <row r="775" spans="1:5" x14ac:dyDescent="0.2">
      <c r="A775" s="57" t="s">
        <v>93</v>
      </c>
      <c r="B775" s="57" t="s">
        <v>100</v>
      </c>
      <c r="C775" s="58">
        <v>38464</v>
      </c>
      <c r="D775" s="57">
        <v>11028</v>
      </c>
      <c r="E775" s="59">
        <v>2160</v>
      </c>
    </row>
    <row r="776" spans="1:5" x14ac:dyDescent="0.2">
      <c r="A776" s="57" t="s">
        <v>91</v>
      </c>
      <c r="B776" s="57" t="s">
        <v>95</v>
      </c>
      <c r="C776" s="58">
        <v>38465</v>
      </c>
      <c r="D776" s="57">
        <v>10978</v>
      </c>
      <c r="E776" s="59">
        <v>1303.19</v>
      </c>
    </row>
    <row r="777" spans="1:5" x14ac:dyDescent="0.2">
      <c r="A777" s="57" t="s">
        <v>93</v>
      </c>
      <c r="B777" s="57" t="s">
        <v>100</v>
      </c>
      <c r="C777" s="58">
        <v>38465</v>
      </c>
      <c r="D777" s="57">
        <v>11032</v>
      </c>
      <c r="E777" s="59">
        <v>8902.5</v>
      </c>
    </row>
    <row r="778" spans="1:5" x14ac:dyDescent="0.2">
      <c r="A778" s="57" t="s">
        <v>91</v>
      </c>
      <c r="B778" s="57" t="s">
        <v>101</v>
      </c>
      <c r="C778" s="58">
        <v>38465</v>
      </c>
      <c r="D778" s="57">
        <v>11033</v>
      </c>
      <c r="E778" s="59">
        <v>3232.8</v>
      </c>
    </row>
    <row r="779" spans="1:5" x14ac:dyDescent="0.2">
      <c r="A779" s="57" t="s">
        <v>93</v>
      </c>
      <c r="B779" s="57" t="s">
        <v>99</v>
      </c>
      <c r="C779" s="58">
        <v>38466</v>
      </c>
      <c r="D779" s="57">
        <v>11046</v>
      </c>
      <c r="E779" s="59">
        <v>1485.8</v>
      </c>
    </row>
    <row r="780" spans="1:5" x14ac:dyDescent="0.2">
      <c r="A780" s="57" t="s">
        <v>93</v>
      </c>
      <c r="B780" s="57" t="s">
        <v>98</v>
      </c>
      <c r="C780" s="58">
        <v>38466</v>
      </c>
      <c r="D780" s="57">
        <v>11023</v>
      </c>
      <c r="E780" s="59">
        <v>1500</v>
      </c>
    </row>
    <row r="781" spans="1:5" ht="10.5" customHeight="1" x14ac:dyDescent="0.2">
      <c r="A781" s="57" t="s">
        <v>91</v>
      </c>
      <c r="B781" s="57" t="s">
        <v>95</v>
      </c>
      <c r="C781" s="58">
        <v>38466</v>
      </c>
      <c r="D781" s="57">
        <v>10970</v>
      </c>
      <c r="E781" s="59">
        <v>224</v>
      </c>
    </row>
    <row r="782" spans="1:5" hidden="1" x14ac:dyDescent="0.2">
      <c r="A782" s="57" t="s">
        <v>93</v>
      </c>
      <c r="B782" s="57" t="s">
        <v>100</v>
      </c>
      <c r="C782" s="58">
        <v>38466</v>
      </c>
      <c r="D782" s="57">
        <v>11035</v>
      </c>
      <c r="E782" s="59">
        <v>1754.5</v>
      </c>
    </row>
    <row r="783" spans="1:5" hidden="1" x14ac:dyDescent="0.2">
      <c r="A783" s="57" t="s">
        <v>91</v>
      </c>
      <c r="B783" s="57" t="s">
        <v>92</v>
      </c>
      <c r="C783" s="58">
        <v>38466</v>
      </c>
      <c r="D783" s="57">
        <v>11025</v>
      </c>
      <c r="E783" s="59">
        <v>270</v>
      </c>
    </row>
    <row r="784" spans="1:5" hidden="1" x14ac:dyDescent="0.2">
      <c r="A784" s="57" t="s">
        <v>91</v>
      </c>
      <c r="B784" s="57" t="s">
        <v>92</v>
      </c>
      <c r="C784" s="58">
        <v>38466</v>
      </c>
      <c r="D784" s="57">
        <v>11031</v>
      </c>
      <c r="E784" s="59">
        <v>2393.5</v>
      </c>
    </row>
    <row r="785" spans="1:5" hidden="1" x14ac:dyDescent="0.2">
      <c r="A785" s="57" t="s">
        <v>93</v>
      </c>
      <c r="B785" s="57" t="s">
        <v>99</v>
      </c>
      <c r="C785" s="58">
        <v>38469</v>
      </c>
      <c r="D785" s="57">
        <v>11034</v>
      </c>
      <c r="E785" s="59">
        <v>539.4</v>
      </c>
    </row>
    <row r="786" spans="1:5" hidden="1" x14ac:dyDescent="0.2">
      <c r="A786" s="57" t="s">
        <v>91</v>
      </c>
      <c r="B786" s="57" t="s">
        <v>101</v>
      </c>
      <c r="C786" s="58">
        <v>38469</v>
      </c>
      <c r="D786" s="57">
        <v>11030</v>
      </c>
      <c r="E786" s="59">
        <v>12615.05</v>
      </c>
    </row>
    <row r="787" spans="1:5" hidden="1" x14ac:dyDescent="0.2">
      <c r="A787" s="57" t="s">
        <v>91</v>
      </c>
      <c r="B787" s="57" t="s">
        <v>101</v>
      </c>
      <c r="C787" s="58">
        <v>38469</v>
      </c>
      <c r="D787" s="57">
        <v>11037</v>
      </c>
      <c r="E787" s="59">
        <v>60</v>
      </c>
    </row>
    <row r="788" spans="1:5" hidden="1" x14ac:dyDescent="0.2">
      <c r="A788" s="57" t="s">
        <v>93</v>
      </c>
      <c r="B788" s="57" t="s">
        <v>94</v>
      </c>
      <c r="C788" s="58">
        <v>38469</v>
      </c>
      <c r="D788" s="57">
        <v>11029</v>
      </c>
      <c r="E788" s="59">
        <v>1286.8</v>
      </c>
    </row>
    <row r="789" spans="1:5" hidden="1" x14ac:dyDescent="0.2">
      <c r="A789" s="57" t="s">
        <v>93</v>
      </c>
      <c r="B789" s="57" t="s">
        <v>96</v>
      </c>
      <c r="C789" s="58">
        <v>38470</v>
      </c>
      <c r="D789" s="57">
        <v>11041</v>
      </c>
      <c r="E789" s="59">
        <v>1773</v>
      </c>
    </row>
    <row r="790" spans="1:5" hidden="1" x14ac:dyDescent="0.2">
      <c r="A790" s="57" t="s">
        <v>93</v>
      </c>
      <c r="B790" s="57" t="s">
        <v>94</v>
      </c>
      <c r="C790" s="58">
        <v>38470</v>
      </c>
      <c r="D790" s="57">
        <v>11026</v>
      </c>
      <c r="E790" s="59">
        <v>1030</v>
      </c>
    </row>
    <row r="791" spans="1:5" hidden="1" x14ac:dyDescent="0.2">
      <c r="A791" s="57" t="s">
        <v>91</v>
      </c>
      <c r="B791" s="57" t="s">
        <v>97</v>
      </c>
      <c r="C791" s="58">
        <v>38471</v>
      </c>
      <c r="D791" s="57">
        <v>11043</v>
      </c>
      <c r="E791" s="59">
        <v>210</v>
      </c>
    </row>
    <row r="792" spans="1:5" hidden="1" x14ac:dyDescent="0.2">
      <c r="A792" s="57" t="s">
        <v>93</v>
      </c>
      <c r="B792" s="57" t="s">
        <v>100</v>
      </c>
      <c r="C792" s="58">
        <v>38471</v>
      </c>
      <c r="D792" s="57">
        <v>11053</v>
      </c>
      <c r="E792" s="59">
        <v>3055</v>
      </c>
    </row>
    <row r="793" spans="1:5" hidden="1" x14ac:dyDescent="0.2">
      <c r="A793" s="57" t="s">
        <v>93</v>
      </c>
      <c r="B793" s="57" t="s">
        <v>98</v>
      </c>
      <c r="C793" s="58">
        <v>38472</v>
      </c>
      <c r="D793" s="57">
        <v>11038</v>
      </c>
      <c r="E793" s="59">
        <v>732.6</v>
      </c>
    </row>
    <row r="794" spans="1:5" hidden="1" x14ac:dyDescent="0.2">
      <c r="A794" s="57" t="s">
        <v>91</v>
      </c>
      <c r="B794" s="57" t="s">
        <v>101</v>
      </c>
      <c r="C794" s="58">
        <v>38472</v>
      </c>
      <c r="D794" s="57">
        <v>11048</v>
      </c>
      <c r="E794" s="59">
        <v>525</v>
      </c>
    </row>
    <row r="795" spans="1:5" hidden="1" x14ac:dyDescent="0.2">
      <c r="A795" s="57" t="s">
        <v>93</v>
      </c>
      <c r="B795" s="57" t="s">
        <v>99</v>
      </c>
      <c r="C795" s="58">
        <v>38473</v>
      </c>
      <c r="D795" s="57">
        <v>11056</v>
      </c>
      <c r="E795" s="59">
        <v>3740</v>
      </c>
    </row>
    <row r="796" spans="1:5" x14ac:dyDescent="0.2">
      <c r="A796" s="57" t="s">
        <v>93</v>
      </c>
      <c r="B796" s="57" t="s">
        <v>100</v>
      </c>
      <c r="C796" s="58">
        <v>38473</v>
      </c>
      <c r="D796" s="57">
        <v>11042</v>
      </c>
      <c r="E796" s="59">
        <v>405.75</v>
      </c>
    </row>
    <row r="797" spans="1:5" x14ac:dyDescent="0.2">
      <c r="A797" s="57" t="s">
        <v>91</v>
      </c>
      <c r="B797" s="57" t="s">
        <v>101</v>
      </c>
      <c r="C797" s="58">
        <v>38473</v>
      </c>
      <c r="D797" s="57">
        <v>11047</v>
      </c>
      <c r="E797" s="59">
        <v>817.87</v>
      </c>
    </row>
    <row r="798" spans="1:5" x14ac:dyDescent="0.2">
      <c r="A798" s="57" t="s">
        <v>93</v>
      </c>
      <c r="B798" s="57" t="s">
        <v>96</v>
      </c>
      <c r="C798" s="58">
        <v>38473</v>
      </c>
      <c r="D798" s="57">
        <v>11052</v>
      </c>
      <c r="E798" s="59">
        <v>1332</v>
      </c>
    </row>
    <row r="799" spans="1:5" x14ac:dyDescent="0.2">
      <c r="A799" s="57" t="s">
        <v>93</v>
      </c>
      <c r="B799" s="57" t="s">
        <v>96</v>
      </c>
      <c r="C799" s="58">
        <v>38473</v>
      </c>
      <c r="D799" s="57">
        <v>11057</v>
      </c>
      <c r="E799" s="59">
        <v>45</v>
      </c>
    </row>
    <row r="800" spans="1:5" x14ac:dyDescent="0.2">
      <c r="A800" s="57" t="s">
        <v>93</v>
      </c>
      <c r="B800" s="57" t="s">
        <v>94</v>
      </c>
      <c r="C800" s="58">
        <v>38473</v>
      </c>
      <c r="D800" s="57">
        <v>11044</v>
      </c>
      <c r="E800" s="59">
        <v>591.6</v>
      </c>
    </row>
    <row r="801" spans="5:5" x14ac:dyDescent="0.2">
      <c r="E801" s="245">
        <f>SUM(E2:E800)</f>
        <v>1228327.3999999999</v>
      </c>
    </row>
    <row r="802" spans="5:5" x14ac:dyDescent="0.2">
      <c r="E802" s="18">
        <f>SUBTOTAL(6,E723:E800)</f>
        <v>6.6334986261700726E+234</v>
      </c>
    </row>
  </sheetData>
  <customSheetViews>
    <customSheetView guid="{1160E4AC-8571-486A-A17E-602326FDD676}">
      <selection activeCell="K13" sqref="K13:M14"/>
      <pageMargins left="0.75" right="0.75" top="1" bottom="1" header="0.5" footer="0.5"/>
      <printOptions gridLines="1"/>
      <pageSetup orientation="landscape" horizontalDpi="1200" verticalDpi="1200" r:id="rId1"/>
      <headerFooter alignWithMargins="0"/>
    </customSheetView>
    <customSheetView guid="{145BDBF5-1F15-4A28-870E-0A9DFCC9AE60}" showPageBreaks="1">
      <selection activeCell="O7" sqref="O7"/>
      <pageMargins left="0.75" right="0.75" top="1" bottom="1" header="0.5" footer="0.5"/>
      <printOptions gridLines="1"/>
      <pageSetup orientation="landscape" horizontalDpi="1200" verticalDpi="1200" r:id="rId2"/>
      <headerFooter alignWithMargins="0"/>
    </customSheetView>
  </customSheetViews>
  <mergeCells count="1">
    <mergeCell ref="K13:M14"/>
  </mergeCells>
  <hyperlinks>
    <hyperlink ref="K13:M14" location="Main_Page!A1" display="Main Page"/>
  </hyperlinks>
  <printOptions gridLines="1"/>
  <pageMargins left="0.75" right="0.75" top="1" bottom="1" header="0.5" footer="0.5"/>
  <pageSetup orientation="landscape" horizontalDpi="1200" verticalDpi="1200"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50"/>
  <sheetViews>
    <sheetView workbookViewId="0">
      <selection activeCell="A13" sqref="A13:C14"/>
    </sheetView>
  </sheetViews>
  <sheetFormatPr defaultRowHeight="15" x14ac:dyDescent="0.2"/>
  <cols>
    <col min="1" max="1" width="11.7109375" style="68" customWidth="1"/>
    <col min="2" max="2" width="8.140625" style="68" customWidth="1"/>
    <col min="3" max="3" width="5.85546875" style="68" customWidth="1"/>
    <col min="4" max="8" width="9.140625" style="68"/>
    <col min="9" max="9" width="10.140625" style="68" bestFit="1" customWidth="1"/>
    <col min="10" max="256" width="9.140625" style="68"/>
    <col min="257" max="257" width="11.7109375" style="68" customWidth="1"/>
    <col min="258" max="258" width="8.140625" style="68" customWidth="1"/>
    <col min="259" max="259" width="5.85546875" style="68" customWidth="1"/>
    <col min="260" max="512" width="9.140625" style="68"/>
    <col min="513" max="513" width="11.7109375" style="68" customWidth="1"/>
    <col min="514" max="514" width="8.140625" style="68" customWidth="1"/>
    <col min="515" max="515" width="5.85546875" style="68" customWidth="1"/>
    <col min="516" max="768" width="9.140625" style="68"/>
    <col min="769" max="769" width="11.7109375" style="68" customWidth="1"/>
    <col min="770" max="770" width="8.140625" style="68" customWidth="1"/>
    <col min="771" max="771" width="5.85546875" style="68" customWidth="1"/>
    <col min="772" max="1024" width="9.140625" style="68"/>
    <col min="1025" max="1025" width="11.7109375" style="68" customWidth="1"/>
    <col min="1026" max="1026" width="8.140625" style="68" customWidth="1"/>
    <col min="1027" max="1027" width="5.85546875" style="68" customWidth="1"/>
    <col min="1028" max="1280" width="9.140625" style="68"/>
    <col min="1281" max="1281" width="11.7109375" style="68" customWidth="1"/>
    <col min="1282" max="1282" width="8.140625" style="68" customWidth="1"/>
    <col min="1283" max="1283" width="5.85546875" style="68" customWidth="1"/>
    <col min="1284" max="1536" width="9.140625" style="68"/>
    <col min="1537" max="1537" width="11.7109375" style="68" customWidth="1"/>
    <col min="1538" max="1538" width="8.140625" style="68" customWidth="1"/>
    <col min="1539" max="1539" width="5.85546875" style="68" customWidth="1"/>
    <col min="1540" max="1792" width="9.140625" style="68"/>
    <col min="1793" max="1793" width="11.7109375" style="68" customWidth="1"/>
    <col min="1794" max="1794" width="8.140625" style="68" customWidth="1"/>
    <col min="1795" max="1795" width="5.85546875" style="68" customWidth="1"/>
    <col min="1796" max="2048" width="9.140625" style="68"/>
    <col min="2049" max="2049" width="11.7109375" style="68" customWidth="1"/>
    <col min="2050" max="2050" width="8.140625" style="68" customWidth="1"/>
    <col min="2051" max="2051" width="5.85546875" style="68" customWidth="1"/>
    <col min="2052" max="2304" width="9.140625" style="68"/>
    <col min="2305" max="2305" width="11.7109375" style="68" customWidth="1"/>
    <col min="2306" max="2306" width="8.140625" style="68" customWidth="1"/>
    <col min="2307" max="2307" width="5.85546875" style="68" customWidth="1"/>
    <col min="2308" max="2560" width="9.140625" style="68"/>
    <col min="2561" max="2561" width="11.7109375" style="68" customWidth="1"/>
    <col min="2562" max="2562" width="8.140625" style="68" customWidth="1"/>
    <col min="2563" max="2563" width="5.85546875" style="68" customWidth="1"/>
    <col min="2564" max="2816" width="9.140625" style="68"/>
    <col min="2817" max="2817" width="11.7109375" style="68" customWidth="1"/>
    <col min="2818" max="2818" width="8.140625" style="68" customWidth="1"/>
    <col min="2819" max="2819" width="5.85546875" style="68" customWidth="1"/>
    <col min="2820" max="3072" width="9.140625" style="68"/>
    <col min="3073" max="3073" width="11.7109375" style="68" customWidth="1"/>
    <col min="3074" max="3074" width="8.140625" style="68" customWidth="1"/>
    <col min="3075" max="3075" width="5.85546875" style="68" customWidth="1"/>
    <col min="3076" max="3328" width="9.140625" style="68"/>
    <col min="3329" max="3329" width="11.7109375" style="68" customWidth="1"/>
    <col min="3330" max="3330" width="8.140625" style="68" customWidth="1"/>
    <col min="3331" max="3331" width="5.85546875" style="68" customWidth="1"/>
    <col min="3332" max="3584" width="9.140625" style="68"/>
    <col min="3585" max="3585" width="11.7109375" style="68" customWidth="1"/>
    <col min="3586" max="3586" width="8.140625" style="68" customWidth="1"/>
    <col min="3587" max="3587" width="5.85546875" style="68" customWidth="1"/>
    <col min="3588" max="3840" width="9.140625" style="68"/>
    <col min="3841" max="3841" width="11.7109375" style="68" customWidth="1"/>
    <col min="3842" max="3842" width="8.140625" style="68" customWidth="1"/>
    <col min="3843" max="3843" width="5.85546875" style="68" customWidth="1"/>
    <col min="3844" max="4096" width="9.140625" style="68"/>
    <col min="4097" max="4097" width="11.7109375" style="68" customWidth="1"/>
    <col min="4098" max="4098" width="8.140625" style="68" customWidth="1"/>
    <col min="4099" max="4099" width="5.85546875" style="68" customWidth="1"/>
    <col min="4100" max="4352" width="9.140625" style="68"/>
    <col min="4353" max="4353" width="11.7109375" style="68" customWidth="1"/>
    <col min="4354" max="4354" width="8.140625" style="68" customWidth="1"/>
    <col min="4355" max="4355" width="5.85546875" style="68" customWidth="1"/>
    <col min="4356" max="4608" width="9.140625" style="68"/>
    <col min="4609" max="4609" width="11.7109375" style="68" customWidth="1"/>
    <col min="4610" max="4610" width="8.140625" style="68" customWidth="1"/>
    <col min="4611" max="4611" width="5.85546875" style="68" customWidth="1"/>
    <col min="4612" max="4864" width="9.140625" style="68"/>
    <col min="4865" max="4865" width="11.7109375" style="68" customWidth="1"/>
    <col min="4866" max="4866" width="8.140625" style="68" customWidth="1"/>
    <col min="4867" max="4867" width="5.85546875" style="68" customWidth="1"/>
    <col min="4868" max="5120" width="9.140625" style="68"/>
    <col min="5121" max="5121" width="11.7109375" style="68" customWidth="1"/>
    <col min="5122" max="5122" width="8.140625" style="68" customWidth="1"/>
    <col min="5123" max="5123" width="5.85546875" style="68" customWidth="1"/>
    <col min="5124" max="5376" width="9.140625" style="68"/>
    <col min="5377" max="5377" width="11.7109375" style="68" customWidth="1"/>
    <col min="5378" max="5378" width="8.140625" style="68" customWidth="1"/>
    <col min="5379" max="5379" width="5.85546875" style="68" customWidth="1"/>
    <col min="5380" max="5632" width="9.140625" style="68"/>
    <col min="5633" max="5633" width="11.7109375" style="68" customWidth="1"/>
    <col min="5634" max="5634" width="8.140625" style="68" customWidth="1"/>
    <col min="5635" max="5635" width="5.85546875" style="68" customWidth="1"/>
    <col min="5636" max="5888" width="9.140625" style="68"/>
    <col min="5889" max="5889" width="11.7109375" style="68" customWidth="1"/>
    <col min="5890" max="5890" width="8.140625" style="68" customWidth="1"/>
    <col min="5891" max="5891" width="5.85546875" style="68" customWidth="1"/>
    <col min="5892" max="6144" width="9.140625" style="68"/>
    <col min="6145" max="6145" width="11.7109375" style="68" customWidth="1"/>
    <col min="6146" max="6146" width="8.140625" style="68" customWidth="1"/>
    <col min="6147" max="6147" width="5.85546875" style="68" customWidth="1"/>
    <col min="6148" max="6400" width="9.140625" style="68"/>
    <col min="6401" max="6401" width="11.7109375" style="68" customWidth="1"/>
    <col min="6402" max="6402" width="8.140625" style="68" customWidth="1"/>
    <col min="6403" max="6403" width="5.85546875" style="68" customWidth="1"/>
    <col min="6404" max="6656" width="9.140625" style="68"/>
    <col min="6657" max="6657" width="11.7109375" style="68" customWidth="1"/>
    <col min="6658" max="6658" width="8.140625" style="68" customWidth="1"/>
    <col min="6659" max="6659" width="5.85546875" style="68" customWidth="1"/>
    <col min="6660" max="6912" width="9.140625" style="68"/>
    <col min="6913" max="6913" width="11.7109375" style="68" customWidth="1"/>
    <col min="6914" max="6914" width="8.140625" style="68" customWidth="1"/>
    <col min="6915" max="6915" width="5.85546875" style="68" customWidth="1"/>
    <col min="6916" max="7168" width="9.140625" style="68"/>
    <col min="7169" max="7169" width="11.7109375" style="68" customWidth="1"/>
    <col min="7170" max="7170" width="8.140625" style="68" customWidth="1"/>
    <col min="7171" max="7171" width="5.85546875" style="68" customWidth="1"/>
    <col min="7172" max="7424" width="9.140625" style="68"/>
    <col min="7425" max="7425" width="11.7109375" style="68" customWidth="1"/>
    <col min="7426" max="7426" width="8.140625" style="68" customWidth="1"/>
    <col min="7427" max="7427" width="5.85546875" style="68" customWidth="1"/>
    <col min="7428" max="7680" width="9.140625" style="68"/>
    <col min="7681" max="7681" width="11.7109375" style="68" customWidth="1"/>
    <col min="7682" max="7682" width="8.140625" style="68" customWidth="1"/>
    <col min="7683" max="7683" width="5.85546875" style="68" customWidth="1"/>
    <col min="7684" max="7936" width="9.140625" style="68"/>
    <col min="7937" max="7937" width="11.7109375" style="68" customWidth="1"/>
    <col min="7938" max="7938" width="8.140625" style="68" customWidth="1"/>
    <col min="7939" max="7939" width="5.85546875" style="68" customWidth="1"/>
    <col min="7940" max="8192" width="9.140625" style="68"/>
    <col min="8193" max="8193" width="11.7109375" style="68" customWidth="1"/>
    <col min="8194" max="8194" width="8.140625" style="68" customWidth="1"/>
    <col min="8195" max="8195" width="5.85546875" style="68" customWidth="1"/>
    <col min="8196" max="8448" width="9.140625" style="68"/>
    <col min="8449" max="8449" width="11.7109375" style="68" customWidth="1"/>
    <col min="8450" max="8450" width="8.140625" style="68" customWidth="1"/>
    <col min="8451" max="8451" width="5.85546875" style="68" customWidth="1"/>
    <col min="8452" max="8704" width="9.140625" style="68"/>
    <col min="8705" max="8705" width="11.7109375" style="68" customWidth="1"/>
    <col min="8706" max="8706" width="8.140625" style="68" customWidth="1"/>
    <col min="8707" max="8707" width="5.85546875" style="68" customWidth="1"/>
    <col min="8708" max="8960" width="9.140625" style="68"/>
    <col min="8961" max="8961" width="11.7109375" style="68" customWidth="1"/>
    <col min="8962" max="8962" width="8.140625" style="68" customWidth="1"/>
    <col min="8963" max="8963" width="5.85546875" style="68" customWidth="1"/>
    <col min="8964" max="9216" width="9.140625" style="68"/>
    <col min="9217" max="9217" width="11.7109375" style="68" customWidth="1"/>
    <col min="9218" max="9218" width="8.140625" style="68" customWidth="1"/>
    <col min="9219" max="9219" width="5.85546875" style="68" customWidth="1"/>
    <col min="9220" max="9472" width="9.140625" style="68"/>
    <col min="9473" max="9473" width="11.7109375" style="68" customWidth="1"/>
    <col min="9474" max="9474" width="8.140625" style="68" customWidth="1"/>
    <col min="9475" max="9475" width="5.85546875" style="68" customWidth="1"/>
    <col min="9476" max="9728" width="9.140625" style="68"/>
    <col min="9729" max="9729" width="11.7109375" style="68" customWidth="1"/>
    <col min="9730" max="9730" width="8.140625" style="68" customWidth="1"/>
    <col min="9731" max="9731" width="5.85546875" style="68" customWidth="1"/>
    <col min="9732" max="9984" width="9.140625" style="68"/>
    <col min="9985" max="9985" width="11.7109375" style="68" customWidth="1"/>
    <col min="9986" max="9986" width="8.140625" style="68" customWidth="1"/>
    <col min="9987" max="9987" width="5.85546875" style="68" customWidth="1"/>
    <col min="9988" max="10240" width="9.140625" style="68"/>
    <col min="10241" max="10241" width="11.7109375" style="68" customWidth="1"/>
    <col min="10242" max="10242" width="8.140625" style="68" customWidth="1"/>
    <col min="10243" max="10243" width="5.85546875" style="68" customWidth="1"/>
    <col min="10244" max="10496" width="9.140625" style="68"/>
    <col min="10497" max="10497" width="11.7109375" style="68" customWidth="1"/>
    <col min="10498" max="10498" width="8.140625" style="68" customWidth="1"/>
    <col min="10499" max="10499" width="5.85546875" style="68" customWidth="1"/>
    <col min="10500" max="10752" width="9.140625" style="68"/>
    <col min="10753" max="10753" width="11.7109375" style="68" customWidth="1"/>
    <col min="10754" max="10754" width="8.140625" style="68" customWidth="1"/>
    <col min="10755" max="10755" width="5.85546875" style="68" customWidth="1"/>
    <col min="10756" max="11008" width="9.140625" style="68"/>
    <col min="11009" max="11009" width="11.7109375" style="68" customWidth="1"/>
    <col min="11010" max="11010" width="8.140625" style="68" customWidth="1"/>
    <col min="11011" max="11011" width="5.85546875" style="68" customWidth="1"/>
    <col min="11012" max="11264" width="9.140625" style="68"/>
    <col min="11265" max="11265" width="11.7109375" style="68" customWidth="1"/>
    <col min="11266" max="11266" width="8.140625" style="68" customWidth="1"/>
    <col min="11267" max="11267" width="5.85546875" style="68" customWidth="1"/>
    <col min="11268" max="11520" width="9.140625" style="68"/>
    <col min="11521" max="11521" width="11.7109375" style="68" customWidth="1"/>
    <col min="11522" max="11522" width="8.140625" style="68" customWidth="1"/>
    <col min="11523" max="11523" width="5.85546875" style="68" customWidth="1"/>
    <col min="11524" max="11776" width="9.140625" style="68"/>
    <col min="11777" max="11777" width="11.7109375" style="68" customWidth="1"/>
    <col min="11778" max="11778" width="8.140625" style="68" customWidth="1"/>
    <col min="11779" max="11779" width="5.85546875" style="68" customWidth="1"/>
    <col min="11780" max="12032" width="9.140625" style="68"/>
    <col min="12033" max="12033" width="11.7109375" style="68" customWidth="1"/>
    <col min="12034" max="12034" width="8.140625" style="68" customWidth="1"/>
    <col min="12035" max="12035" width="5.85546875" style="68" customWidth="1"/>
    <col min="12036" max="12288" width="9.140625" style="68"/>
    <col min="12289" max="12289" width="11.7109375" style="68" customWidth="1"/>
    <col min="12290" max="12290" width="8.140625" style="68" customWidth="1"/>
    <col min="12291" max="12291" width="5.85546875" style="68" customWidth="1"/>
    <col min="12292" max="12544" width="9.140625" style="68"/>
    <col min="12545" max="12545" width="11.7109375" style="68" customWidth="1"/>
    <col min="12546" max="12546" width="8.140625" style="68" customWidth="1"/>
    <col min="12547" max="12547" width="5.85546875" style="68" customWidth="1"/>
    <col min="12548" max="12800" width="9.140625" style="68"/>
    <col min="12801" max="12801" width="11.7109375" style="68" customWidth="1"/>
    <col min="12802" max="12802" width="8.140625" style="68" customWidth="1"/>
    <col min="12803" max="12803" width="5.85546875" style="68" customWidth="1"/>
    <col min="12804" max="13056" width="9.140625" style="68"/>
    <col min="13057" max="13057" width="11.7109375" style="68" customWidth="1"/>
    <col min="13058" max="13058" width="8.140625" style="68" customWidth="1"/>
    <col min="13059" max="13059" width="5.85546875" style="68" customWidth="1"/>
    <col min="13060" max="13312" width="9.140625" style="68"/>
    <col min="13313" max="13313" width="11.7109375" style="68" customWidth="1"/>
    <col min="13314" max="13314" width="8.140625" style="68" customWidth="1"/>
    <col min="13315" max="13315" width="5.85546875" style="68" customWidth="1"/>
    <col min="13316" max="13568" width="9.140625" style="68"/>
    <col min="13569" max="13569" width="11.7109375" style="68" customWidth="1"/>
    <col min="13570" max="13570" width="8.140625" style="68" customWidth="1"/>
    <col min="13571" max="13571" width="5.85546875" style="68" customWidth="1"/>
    <col min="13572" max="13824" width="9.140625" style="68"/>
    <col min="13825" max="13825" width="11.7109375" style="68" customWidth="1"/>
    <col min="13826" max="13826" width="8.140625" style="68" customWidth="1"/>
    <col min="13827" max="13827" width="5.85546875" style="68" customWidth="1"/>
    <col min="13828" max="14080" width="9.140625" style="68"/>
    <col min="14081" max="14081" width="11.7109375" style="68" customWidth="1"/>
    <col min="14082" max="14082" width="8.140625" style="68" customWidth="1"/>
    <col min="14083" max="14083" width="5.85546875" style="68" customWidth="1"/>
    <col min="14084" max="14336" width="9.140625" style="68"/>
    <col min="14337" max="14337" width="11.7109375" style="68" customWidth="1"/>
    <col min="14338" max="14338" width="8.140625" style="68" customWidth="1"/>
    <col min="14339" max="14339" width="5.85546875" style="68" customWidth="1"/>
    <col min="14340" max="14592" width="9.140625" style="68"/>
    <col min="14593" max="14593" width="11.7109375" style="68" customWidth="1"/>
    <col min="14594" max="14594" width="8.140625" style="68" customWidth="1"/>
    <col min="14595" max="14595" width="5.85546875" style="68" customWidth="1"/>
    <col min="14596" max="14848" width="9.140625" style="68"/>
    <col min="14849" max="14849" width="11.7109375" style="68" customWidth="1"/>
    <col min="14850" max="14850" width="8.140625" style="68" customWidth="1"/>
    <col min="14851" max="14851" width="5.85546875" style="68" customWidth="1"/>
    <col min="14852" max="15104" width="9.140625" style="68"/>
    <col min="15105" max="15105" width="11.7109375" style="68" customWidth="1"/>
    <col min="15106" max="15106" width="8.140625" style="68" customWidth="1"/>
    <col min="15107" max="15107" width="5.85546875" style="68" customWidth="1"/>
    <col min="15108" max="15360" width="9.140625" style="68"/>
    <col min="15361" max="15361" width="11.7109375" style="68" customWidth="1"/>
    <col min="15362" max="15362" width="8.140625" style="68" customWidth="1"/>
    <col min="15363" max="15363" width="5.85546875" style="68" customWidth="1"/>
    <col min="15364" max="15616" width="9.140625" style="68"/>
    <col min="15617" max="15617" width="11.7109375" style="68" customWidth="1"/>
    <col min="15618" max="15618" width="8.140625" style="68" customWidth="1"/>
    <col min="15619" max="15619" width="5.85546875" style="68" customWidth="1"/>
    <col min="15620" max="15872" width="9.140625" style="68"/>
    <col min="15873" max="15873" width="11.7109375" style="68" customWidth="1"/>
    <col min="15874" max="15874" width="8.140625" style="68" customWidth="1"/>
    <col min="15875" max="15875" width="5.85546875" style="68" customWidth="1"/>
    <col min="15876" max="16128" width="9.140625" style="68"/>
    <col min="16129" max="16129" width="11.7109375" style="68" customWidth="1"/>
    <col min="16130" max="16130" width="8.140625" style="68" customWidth="1"/>
    <col min="16131" max="16131" width="5.85546875" style="68" customWidth="1"/>
    <col min="16132" max="16384" width="9.140625" style="68"/>
  </cols>
  <sheetData>
    <row r="1" spans="1:16" ht="23.25" x14ac:dyDescent="0.35">
      <c r="A1" s="67" t="s">
        <v>107</v>
      </c>
      <c r="C1" s="69" t="s">
        <v>108</v>
      </c>
    </row>
    <row r="2" spans="1:16" ht="15.75" x14ac:dyDescent="0.25">
      <c r="A2" s="70">
        <v>50</v>
      </c>
      <c r="K2" s="325" t="s">
        <v>531</v>
      </c>
      <c r="L2" s="325"/>
      <c r="M2" s="325"/>
      <c r="N2" s="325"/>
      <c r="O2" s="325"/>
    </row>
    <row r="3" spans="1:16" x14ac:dyDescent="0.2">
      <c r="A3" s="70"/>
      <c r="K3" s="326" t="s">
        <v>532</v>
      </c>
      <c r="L3" s="326"/>
      <c r="M3" s="326"/>
      <c r="N3" s="326"/>
      <c r="O3" s="326"/>
    </row>
    <row r="4" spans="1:16" x14ac:dyDescent="0.2">
      <c r="A4" s="71">
        <v>5.5</v>
      </c>
      <c r="K4" s="326"/>
      <c r="L4" s="326"/>
      <c r="M4" s="326"/>
      <c r="N4" s="326"/>
      <c r="O4" s="326"/>
    </row>
    <row r="5" spans="1:16" ht="15.75" x14ac:dyDescent="0.25">
      <c r="A5" s="70">
        <v>10</v>
      </c>
      <c r="I5" s="146" t="s">
        <v>19</v>
      </c>
    </row>
    <row r="6" spans="1:16" ht="15.75" x14ac:dyDescent="0.25">
      <c r="I6" s="146">
        <v>20</v>
      </c>
      <c r="K6" s="327" t="s">
        <v>533</v>
      </c>
      <c r="L6" s="327"/>
      <c r="M6" s="327"/>
      <c r="N6" s="327"/>
      <c r="O6" s="327"/>
      <c r="P6" s="251" t="s">
        <v>564</v>
      </c>
    </row>
    <row r="7" spans="1:16" ht="15.75" x14ac:dyDescent="0.25">
      <c r="A7" s="72">
        <f>COUNTA(A1:A5)</f>
        <v>4</v>
      </c>
      <c r="I7" s="146" t="s">
        <v>20</v>
      </c>
      <c r="L7" s="68">
        <f>COUNTA(I5:I13)-COUNT(I5:I13)</f>
        <v>5</v>
      </c>
      <c r="P7" s="251"/>
    </row>
    <row r="8" spans="1:16" ht="15.75" x14ac:dyDescent="0.25">
      <c r="I8" s="146">
        <v>34</v>
      </c>
      <c r="P8" s="251"/>
    </row>
    <row r="9" spans="1:16" ht="15.75" x14ac:dyDescent="0.25">
      <c r="I9" s="146" t="s">
        <v>23</v>
      </c>
      <c r="P9" s="251"/>
    </row>
    <row r="10" spans="1:16" ht="15.75" x14ac:dyDescent="0.25">
      <c r="I10" s="146">
        <v>33</v>
      </c>
      <c r="P10" s="251"/>
    </row>
    <row r="11" spans="1:16" ht="15.75" x14ac:dyDescent="0.25">
      <c r="I11" s="146" t="s">
        <v>21</v>
      </c>
      <c r="P11" s="251"/>
    </row>
    <row r="12" spans="1:16" ht="15.75" x14ac:dyDescent="0.25">
      <c r="I12" s="146">
        <v>27</v>
      </c>
      <c r="P12" s="251"/>
    </row>
    <row r="13" spans="1:16" s="73" customFormat="1" ht="21" x14ac:dyDescent="0.35">
      <c r="A13" s="246" t="s">
        <v>2</v>
      </c>
      <c r="B13" s="246"/>
      <c r="C13" s="246"/>
      <c r="F13" s="74"/>
      <c r="I13" s="147" t="s">
        <v>534</v>
      </c>
      <c r="P13" s="251"/>
    </row>
    <row r="14" spans="1:16" x14ac:dyDescent="0.2">
      <c r="A14" s="246"/>
      <c r="B14" s="246"/>
      <c r="C14" s="246"/>
      <c r="P14" s="251"/>
    </row>
    <row r="15" spans="1:16" x14ac:dyDescent="0.2">
      <c r="P15" s="251"/>
    </row>
    <row r="16" spans="1:16" x14ac:dyDescent="0.2">
      <c r="P16" s="251"/>
    </row>
    <row r="17" spans="16:16" x14ac:dyDescent="0.2">
      <c r="P17" s="251"/>
    </row>
    <row r="18" spans="16:16" x14ac:dyDescent="0.2">
      <c r="P18" s="251"/>
    </row>
    <row r="19" spans="16:16" x14ac:dyDescent="0.2">
      <c r="P19" s="251"/>
    </row>
    <row r="20" spans="16:16" x14ac:dyDescent="0.2">
      <c r="P20" s="251"/>
    </row>
    <row r="21" spans="16:16" x14ac:dyDescent="0.2">
      <c r="P21" s="251"/>
    </row>
    <row r="22" spans="16:16" x14ac:dyDescent="0.2">
      <c r="P22" s="251"/>
    </row>
    <row r="23" spans="16:16" x14ac:dyDescent="0.2">
      <c r="P23" s="251"/>
    </row>
    <row r="24" spans="16:16" x14ac:dyDescent="0.2">
      <c r="P24" s="251"/>
    </row>
    <row r="25" spans="16:16" x14ac:dyDescent="0.2">
      <c r="P25" s="251"/>
    </row>
    <row r="26" spans="16:16" x14ac:dyDescent="0.2">
      <c r="P26" s="251"/>
    </row>
    <row r="27" spans="16:16" x14ac:dyDescent="0.2">
      <c r="P27" s="251"/>
    </row>
    <row r="28" spans="16:16" x14ac:dyDescent="0.2">
      <c r="P28" s="251"/>
    </row>
    <row r="29" spans="16:16" x14ac:dyDescent="0.2">
      <c r="P29" s="251"/>
    </row>
    <row r="30" spans="16:16" x14ac:dyDescent="0.2">
      <c r="P30" s="251"/>
    </row>
    <row r="31" spans="16:16" x14ac:dyDescent="0.2">
      <c r="P31" s="251"/>
    </row>
    <row r="32" spans="16:16" x14ac:dyDescent="0.2">
      <c r="P32" s="251"/>
    </row>
    <row r="33" spans="16:16" x14ac:dyDescent="0.2">
      <c r="P33" s="251"/>
    </row>
    <row r="34" spans="16:16" x14ac:dyDescent="0.2">
      <c r="P34" s="251"/>
    </row>
    <row r="35" spans="16:16" x14ac:dyDescent="0.2">
      <c r="P35" s="251"/>
    </row>
    <row r="36" spans="16:16" x14ac:dyDescent="0.2">
      <c r="P36" s="251"/>
    </row>
    <row r="37" spans="16:16" x14ac:dyDescent="0.2">
      <c r="P37" s="251"/>
    </row>
    <row r="38" spans="16:16" x14ac:dyDescent="0.2">
      <c r="P38" s="251"/>
    </row>
    <row r="39" spans="16:16" x14ac:dyDescent="0.2">
      <c r="P39" s="251"/>
    </row>
    <row r="40" spans="16:16" x14ac:dyDescent="0.2">
      <c r="P40" s="251"/>
    </row>
    <row r="41" spans="16:16" x14ac:dyDescent="0.2">
      <c r="P41" s="251"/>
    </row>
    <row r="42" spans="16:16" x14ac:dyDescent="0.2">
      <c r="P42" s="251"/>
    </row>
    <row r="43" spans="16:16" x14ac:dyDescent="0.2">
      <c r="P43" s="251"/>
    </row>
    <row r="44" spans="16:16" x14ac:dyDescent="0.2">
      <c r="P44" s="251"/>
    </row>
    <row r="45" spans="16:16" x14ac:dyDescent="0.2">
      <c r="P45" s="251"/>
    </row>
    <row r="46" spans="16:16" x14ac:dyDescent="0.2">
      <c r="P46" s="251"/>
    </row>
    <row r="47" spans="16:16" x14ac:dyDescent="0.2">
      <c r="P47" s="251"/>
    </row>
    <row r="48" spans="16:16" x14ac:dyDescent="0.2">
      <c r="P48" s="251"/>
    </row>
    <row r="49" spans="16:16" x14ac:dyDescent="0.2">
      <c r="P49" s="251"/>
    </row>
    <row r="50" spans="16:16" x14ac:dyDescent="0.2">
      <c r="P50" s="251"/>
    </row>
  </sheetData>
  <customSheetViews>
    <customSheetView guid="{1160E4AC-8571-486A-A17E-602326FDD676}">
      <selection activeCell="A13" sqref="A13:C14"/>
      <pageMargins left="0.75" right="0.75" top="1" bottom="1" header="0.5" footer="0.5"/>
      <pageSetup orientation="portrait" r:id="rId1"/>
      <headerFooter alignWithMargins="0">
        <oddFooter>&amp;L&amp;Z&amp;F&amp;R&amp;D</oddFooter>
      </headerFooter>
    </customSheetView>
    <customSheetView guid="{145BDBF5-1F15-4A28-870E-0A9DFCC9AE60}">
      <selection activeCell="A13" sqref="A13:C14"/>
      <pageMargins left="0.75" right="0.75" top="1" bottom="1" header="0.5" footer="0.5"/>
      <pageSetup orientation="portrait" r:id="rId2"/>
      <headerFooter alignWithMargins="0">
        <oddFooter>&amp;L&amp;Z&amp;F&amp;R&amp;D</oddFooter>
      </headerFooter>
    </customSheetView>
  </customSheetViews>
  <mergeCells count="5">
    <mergeCell ref="A13:C14"/>
    <mergeCell ref="K2:O2"/>
    <mergeCell ref="K3:O4"/>
    <mergeCell ref="K6:O6"/>
    <mergeCell ref="P6:P50"/>
  </mergeCells>
  <hyperlinks>
    <hyperlink ref="A13:C14" location="Main_Page!A1" display="Main Page"/>
  </hyperlinks>
  <pageMargins left="0.75" right="0.75" top="1" bottom="1" header="0.5" footer="0.5"/>
  <pageSetup orientation="portrait" r:id="rId3"/>
  <headerFooter alignWithMargins="0">
    <oddFooter>&amp;L&amp;Z&amp;F&amp;R&amp;D</oddFooter>
  </headerFooter>
  <picture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47"/>
  <sheetViews>
    <sheetView workbookViewId="0">
      <selection activeCell="A13" sqref="A13:C14"/>
    </sheetView>
  </sheetViews>
  <sheetFormatPr defaultRowHeight="15" x14ac:dyDescent="0.2"/>
  <cols>
    <col min="1" max="1" width="11.7109375" style="68" customWidth="1"/>
    <col min="2" max="2" width="8.140625" style="68" customWidth="1"/>
    <col min="3" max="3" width="5.85546875" style="68" customWidth="1"/>
    <col min="4" max="256" width="9.140625" style="68"/>
    <col min="257" max="257" width="11.7109375" style="68" customWidth="1"/>
    <col min="258" max="258" width="8.140625" style="68" customWidth="1"/>
    <col min="259" max="259" width="5.85546875" style="68" customWidth="1"/>
    <col min="260" max="512" width="9.140625" style="68"/>
    <col min="513" max="513" width="11.7109375" style="68" customWidth="1"/>
    <col min="514" max="514" width="8.140625" style="68" customWidth="1"/>
    <col min="515" max="515" width="5.85546875" style="68" customWidth="1"/>
    <col min="516" max="768" width="9.140625" style="68"/>
    <col min="769" max="769" width="11.7109375" style="68" customWidth="1"/>
    <col min="770" max="770" width="8.140625" style="68" customWidth="1"/>
    <col min="771" max="771" width="5.85546875" style="68" customWidth="1"/>
    <col min="772" max="1024" width="9.140625" style="68"/>
    <col min="1025" max="1025" width="11.7109375" style="68" customWidth="1"/>
    <col min="1026" max="1026" width="8.140625" style="68" customWidth="1"/>
    <col min="1027" max="1027" width="5.85546875" style="68" customWidth="1"/>
    <col min="1028" max="1280" width="9.140625" style="68"/>
    <col min="1281" max="1281" width="11.7109375" style="68" customWidth="1"/>
    <col min="1282" max="1282" width="8.140625" style="68" customWidth="1"/>
    <col min="1283" max="1283" width="5.85546875" style="68" customWidth="1"/>
    <col min="1284" max="1536" width="9.140625" style="68"/>
    <col min="1537" max="1537" width="11.7109375" style="68" customWidth="1"/>
    <col min="1538" max="1538" width="8.140625" style="68" customWidth="1"/>
    <col min="1539" max="1539" width="5.85546875" style="68" customWidth="1"/>
    <col min="1540" max="1792" width="9.140625" style="68"/>
    <col min="1793" max="1793" width="11.7109375" style="68" customWidth="1"/>
    <col min="1794" max="1794" width="8.140625" style="68" customWidth="1"/>
    <col min="1795" max="1795" width="5.85546875" style="68" customWidth="1"/>
    <col min="1796" max="2048" width="9.140625" style="68"/>
    <col min="2049" max="2049" width="11.7109375" style="68" customWidth="1"/>
    <col min="2050" max="2050" width="8.140625" style="68" customWidth="1"/>
    <col min="2051" max="2051" width="5.85546875" style="68" customWidth="1"/>
    <col min="2052" max="2304" width="9.140625" style="68"/>
    <col min="2305" max="2305" width="11.7109375" style="68" customWidth="1"/>
    <col min="2306" max="2306" width="8.140625" style="68" customWidth="1"/>
    <col min="2307" max="2307" width="5.85546875" style="68" customWidth="1"/>
    <col min="2308" max="2560" width="9.140625" style="68"/>
    <col min="2561" max="2561" width="11.7109375" style="68" customWidth="1"/>
    <col min="2562" max="2562" width="8.140625" style="68" customWidth="1"/>
    <col min="2563" max="2563" width="5.85546875" style="68" customWidth="1"/>
    <col min="2564" max="2816" width="9.140625" style="68"/>
    <col min="2817" max="2817" width="11.7109375" style="68" customWidth="1"/>
    <col min="2818" max="2818" width="8.140625" style="68" customWidth="1"/>
    <col min="2819" max="2819" width="5.85546875" style="68" customWidth="1"/>
    <col min="2820" max="3072" width="9.140625" style="68"/>
    <col min="3073" max="3073" width="11.7109375" style="68" customWidth="1"/>
    <col min="3074" max="3074" width="8.140625" style="68" customWidth="1"/>
    <col min="3075" max="3075" width="5.85546875" style="68" customWidth="1"/>
    <col min="3076" max="3328" width="9.140625" style="68"/>
    <col min="3329" max="3329" width="11.7109375" style="68" customWidth="1"/>
    <col min="3330" max="3330" width="8.140625" style="68" customWidth="1"/>
    <col min="3331" max="3331" width="5.85546875" style="68" customWidth="1"/>
    <col min="3332" max="3584" width="9.140625" style="68"/>
    <col min="3585" max="3585" width="11.7109375" style="68" customWidth="1"/>
    <col min="3586" max="3586" width="8.140625" style="68" customWidth="1"/>
    <col min="3587" max="3587" width="5.85546875" style="68" customWidth="1"/>
    <col min="3588" max="3840" width="9.140625" style="68"/>
    <col min="3841" max="3841" width="11.7109375" style="68" customWidth="1"/>
    <col min="3842" max="3842" width="8.140625" style="68" customWidth="1"/>
    <col min="3843" max="3843" width="5.85546875" style="68" customWidth="1"/>
    <col min="3844" max="4096" width="9.140625" style="68"/>
    <col min="4097" max="4097" width="11.7109375" style="68" customWidth="1"/>
    <col min="4098" max="4098" width="8.140625" style="68" customWidth="1"/>
    <col min="4099" max="4099" width="5.85546875" style="68" customWidth="1"/>
    <col min="4100" max="4352" width="9.140625" style="68"/>
    <col min="4353" max="4353" width="11.7109375" style="68" customWidth="1"/>
    <col min="4354" max="4354" width="8.140625" style="68" customWidth="1"/>
    <col min="4355" max="4355" width="5.85546875" style="68" customWidth="1"/>
    <col min="4356" max="4608" width="9.140625" style="68"/>
    <col min="4609" max="4609" width="11.7109375" style="68" customWidth="1"/>
    <col min="4610" max="4610" width="8.140625" style="68" customWidth="1"/>
    <col min="4611" max="4611" width="5.85546875" style="68" customWidth="1"/>
    <col min="4612" max="4864" width="9.140625" style="68"/>
    <col min="4865" max="4865" width="11.7109375" style="68" customWidth="1"/>
    <col min="4866" max="4866" width="8.140625" style="68" customWidth="1"/>
    <col min="4867" max="4867" width="5.85546875" style="68" customWidth="1"/>
    <col min="4868" max="5120" width="9.140625" style="68"/>
    <col min="5121" max="5121" width="11.7109375" style="68" customWidth="1"/>
    <col min="5122" max="5122" width="8.140625" style="68" customWidth="1"/>
    <col min="5123" max="5123" width="5.85546875" style="68" customWidth="1"/>
    <col min="5124" max="5376" width="9.140625" style="68"/>
    <col min="5377" max="5377" width="11.7109375" style="68" customWidth="1"/>
    <col min="5378" max="5378" width="8.140625" style="68" customWidth="1"/>
    <col min="5379" max="5379" width="5.85546875" style="68" customWidth="1"/>
    <col min="5380" max="5632" width="9.140625" style="68"/>
    <col min="5633" max="5633" width="11.7109375" style="68" customWidth="1"/>
    <col min="5634" max="5634" width="8.140625" style="68" customWidth="1"/>
    <col min="5635" max="5635" width="5.85546875" style="68" customWidth="1"/>
    <col min="5636" max="5888" width="9.140625" style="68"/>
    <col min="5889" max="5889" width="11.7109375" style="68" customWidth="1"/>
    <col min="5890" max="5890" width="8.140625" style="68" customWidth="1"/>
    <col min="5891" max="5891" width="5.85546875" style="68" customWidth="1"/>
    <col min="5892" max="6144" width="9.140625" style="68"/>
    <col min="6145" max="6145" width="11.7109375" style="68" customWidth="1"/>
    <col min="6146" max="6146" width="8.140625" style="68" customWidth="1"/>
    <col min="6147" max="6147" width="5.85546875" style="68" customWidth="1"/>
    <col min="6148" max="6400" width="9.140625" style="68"/>
    <col min="6401" max="6401" width="11.7109375" style="68" customWidth="1"/>
    <col min="6402" max="6402" width="8.140625" style="68" customWidth="1"/>
    <col min="6403" max="6403" width="5.85546875" style="68" customWidth="1"/>
    <col min="6404" max="6656" width="9.140625" style="68"/>
    <col min="6657" max="6657" width="11.7109375" style="68" customWidth="1"/>
    <col min="6658" max="6658" width="8.140625" style="68" customWidth="1"/>
    <col min="6659" max="6659" width="5.85546875" style="68" customWidth="1"/>
    <col min="6660" max="6912" width="9.140625" style="68"/>
    <col min="6913" max="6913" width="11.7109375" style="68" customWidth="1"/>
    <col min="6914" max="6914" width="8.140625" style="68" customWidth="1"/>
    <col min="6915" max="6915" width="5.85546875" style="68" customWidth="1"/>
    <col min="6916" max="7168" width="9.140625" style="68"/>
    <col min="7169" max="7169" width="11.7109375" style="68" customWidth="1"/>
    <col min="7170" max="7170" width="8.140625" style="68" customWidth="1"/>
    <col min="7171" max="7171" width="5.85546875" style="68" customWidth="1"/>
    <col min="7172" max="7424" width="9.140625" style="68"/>
    <col min="7425" max="7425" width="11.7109375" style="68" customWidth="1"/>
    <col min="7426" max="7426" width="8.140625" style="68" customWidth="1"/>
    <col min="7427" max="7427" width="5.85546875" style="68" customWidth="1"/>
    <col min="7428" max="7680" width="9.140625" style="68"/>
    <col min="7681" max="7681" width="11.7109375" style="68" customWidth="1"/>
    <col min="7682" max="7682" width="8.140625" style="68" customWidth="1"/>
    <col min="7683" max="7683" width="5.85546875" style="68" customWidth="1"/>
    <col min="7684" max="7936" width="9.140625" style="68"/>
    <col min="7937" max="7937" width="11.7109375" style="68" customWidth="1"/>
    <col min="7938" max="7938" width="8.140625" style="68" customWidth="1"/>
    <col min="7939" max="7939" width="5.85546875" style="68" customWidth="1"/>
    <col min="7940" max="8192" width="9.140625" style="68"/>
    <col min="8193" max="8193" width="11.7109375" style="68" customWidth="1"/>
    <col min="8194" max="8194" width="8.140625" style="68" customWidth="1"/>
    <col min="8195" max="8195" width="5.85546875" style="68" customWidth="1"/>
    <col min="8196" max="8448" width="9.140625" style="68"/>
    <col min="8449" max="8449" width="11.7109375" style="68" customWidth="1"/>
    <col min="8450" max="8450" width="8.140625" style="68" customWidth="1"/>
    <col min="8451" max="8451" width="5.85546875" style="68" customWidth="1"/>
    <col min="8452" max="8704" width="9.140625" style="68"/>
    <col min="8705" max="8705" width="11.7109375" style="68" customWidth="1"/>
    <col min="8706" max="8706" width="8.140625" style="68" customWidth="1"/>
    <col min="8707" max="8707" width="5.85546875" style="68" customWidth="1"/>
    <col min="8708" max="8960" width="9.140625" style="68"/>
    <col min="8961" max="8961" width="11.7109375" style="68" customWidth="1"/>
    <col min="8962" max="8962" width="8.140625" style="68" customWidth="1"/>
    <col min="8963" max="8963" width="5.85546875" style="68" customWidth="1"/>
    <col min="8964" max="9216" width="9.140625" style="68"/>
    <col min="9217" max="9217" width="11.7109375" style="68" customWidth="1"/>
    <col min="9218" max="9218" width="8.140625" style="68" customWidth="1"/>
    <col min="9219" max="9219" width="5.85546875" style="68" customWidth="1"/>
    <col min="9220" max="9472" width="9.140625" style="68"/>
    <col min="9473" max="9473" width="11.7109375" style="68" customWidth="1"/>
    <col min="9474" max="9474" width="8.140625" style="68" customWidth="1"/>
    <col min="9475" max="9475" width="5.85546875" style="68" customWidth="1"/>
    <col min="9476" max="9728" width="9.140625" style="68"/>
    <col min="9729" max="9729" width="11.7109375" style="68" customWidth="1"/>
    <col min="9730" max="9730" width="8.140625" style="68" customWidth="1"/>
    <col min="9731" max="9731" width="5.85546875" style="68" customWidth="1"/>
    <col min="9732" max="9984" width="9.140625" style="68"/>
    <col min="9985" max="9985" width="11.7109375" style="68" customWidth="1"/>
    <col min="9986" max="9986" width="8.140625" style="68" customWidth="1"/>
    <col min="9987" max="9987" width="5.85546875" style="68" customWidth="1"/>
    <col min="9988" max="10240" width="9.140625" style="68"/>
    <col min="10241" max="10241" width="11.7109375" style="68" customWidth="1"/>
    <col min="10242" max="10242" width="8.140625" style="68" customWidth="1"/>
    <col min="10243" max="10243" width="5.85546875" style="68" customWidth="1"/>
    <col min="10244" max="10496" width="9.140625" style="68"/>
    <col min="10497" max="10497" width="11.7109375" style="68" customWidth="1"/>
    <col min="10498" max="10498" width="8.140625" style="68" customWidth="1"/>
    <col min="10499" max="10499" width="5.85546875" style="68" customWidth="1"/>
    <col min="10500" max="10752" width="9.140625" style="68"/>
    <col min="10753" max="10753" width="11.7109375" style="68" customWidth="1"/>
    <col min="10754" max="10754" width="8.140625" style="68" customWidth="1"/>
    <col min="10755" max="10755" width="5.85546875" style="68" customWidth="1"/>
    <col min="10756" max="11008" width="9.140625" style="68"/>
    <col min="11009" max="11009" width="11.7109375" style="68" customWidth="1"/>
    <col min="11010" max="11010" width="8.140625" style="68" customWidth="1"/>
    <col min="11011" max="11011" width="5.85546875" style="68" customWidth="1"/>
    <col min="11012" max="11264" width="9.140625" style="68"/>
    <col min="11265" max="11265" width="11.7109375" style="68" customWidth="1"/>
    <col min="11266" max="11266" width="8.140625" style="68" customWidth="1"/>
    <col min="11267" max="11267" width="5.85546875" style="68" customWidth="1"/>
    <col min="11268" max="11520" width="9.140625" style="68"/>
    <col min="11521" max="11521" width="11.7109375" style="68" customWidth="1"/>
    <col min="11522" max="11522" width="8.140625" style="68" customWidth="1"/>
    <col min="11523" max="11523" width="5.85546875" style="68" customWidth="1"/>
    <col min="11524" max="11776" width="9.140625" style="68"/>
    <col min="11777" max="11777" width="11.7109375" style="68" customWidth="1"/>
    <col min="11778" max="11778" width="8.140625" style="68" customWidth="1"/>
    <col min="11779" max="11779" width="5.85546875" style="68" customWidth="1"/>
    <col min="11780" max="12032" width="9.140625" style="68"/>
    <col min="12033" max="12033" width="11.7109375" style="68" customWidth="1"/>
    <col min="12034" max="12034" width="8.140625" style="68" customWidth="1"/>
    <col min="12035" max="12035" width="5.85546875" style="68" customWidth="1"/>
    <col min="12036" max="12288" width="9.140625" style="68"/>
    <col min="12289" max="12289" width="11.7109375" style="68" customWidth="1"/>
    <col min="12290" max="12290" width="8.140625" style="68" customWidth="1"/>
    <col min="12291" max="12291" width="5.85546875" style="68" customWidth="1"/>
    <col min="12292" max="12544" width="9.140625" style="68"/>
    <col min="12545" max="12545" width="11.7109375" style="68" customWidth="1"/>
    <col min="12546" max="12546" width="8.140625" style="68" customWidth="1"/>
    <col min="12547" max="12547" width="5.85546875" style="68" customWidth="1"/>
    <col min="12548" max="12800" width="9.140625" style="68"/>
    <col min="12801" max="12801" width="11.7109375" style="68" customWidth="1"/>
    <col min="12802" max="12802" width="8.140625" style="68" customWidth="1"/>
    <col min="12803" max="12803" width="5.85546875" style="68" customWidth="1"/>
    <col min="12804" max="13056" width="9.140625" style="68"/>
    <col min="13057" max="13057" width="11.7109375" style="68" customWidth="1"/>
    <col min="13058" max="13058" width="8.140625" style="68" customWidth="1"/>
    <col min="13059" max="13059" width="5.85546875" style="68" customWidth="1"/>
    <col min="13060" max="13312" width="9.140625" style="68"/>
    <col min="13313" max="13313" width="11.7109375" style="68" customWidth="1"/>
    <col min="13314" max="13314" width="8.140625" style="68" customWidth="1"/>
    <col min="13315" max="13315" width="5.85546875" style="68" customWidth="1"/>
    <col min="13316" max="13568" width="9.140625" style="68"/>
    <col min="13569" max="13569" width="11.7109375" style="68" customWidth="1"/>
    <col min="13570" max="13570" width="8.140625" style="68" customWidth="1"/>
    <col min="13571" max="13571" width="5.85546875" style="68" customWidth="1"/>
    <col min="13572" max="13824" width="9.140625" style="68"/>
    <col min="13825" max="13825" width="11.7109375" style="68" customWidth="1"/>
    <col min="13826" max="13826" width="8.140625" style="68" customWidth="1"/>
    <col min="13827" max="13827" width="5.85546875" style="68" customWidth="1"/>
    <col min="13828" max="14080" width="9.140625" style="68"/>
    <col min="14081" max="14081" width="11.7109375" style="68" customWidth="1"/>
    <col min="14082" max="14082" width="8.140625" style="68" customWidth="1"/>
    <col min="14083" max="14083" width="5.85546875" style="68" customWidth="1"/>
    <col min="14084" max="14336" width="9.140625" style="68"/>
    <col min="14337" max="14337" width="11.7109375" style="68" customWidth="1"/>
    <col min="14338" max="14338" width="8.140625" style="68" customWidth="1"/>
    <col min="14339" max="14339" width="5.85546875" style="68" customWidth="1"/>
    <col min="14340" max="14592" width="9.140625" style="68"/>
    <col min="14593" max="14593" width="11.7109375" style="68" customWidth="1"/>
    <col min="14594" max="14594" width="8.140625" style="68" customWidth="1"/>
    <col min="14595" max="14595" width="5.85546875" style="68" customWidth="1"/>
    <col min="14596" max="14848" width="9.140625" style="68"/>
    <col min="14849" max="14849" width="11.7109375" style="68" customWidth="1"/>
    <col min="14850" max="14850" width="8.140625" style="68" customWidth="1"/>
    <col min="14851" max="14851" width="5.85546875" style="68" customWidth="1"/>
    <col min="14852" max="15104" width="9.140625" style="68"/>
    <col min="15105" max="15105" width="11.7109375" style="68" customWidth="1"/>
    <col min="15106" max="15106" width="8.140625" style="68" customWidth="1"/>
    <col min="15107" max="15107" width="5.85546875" style="68" customWidth="1"/>
    <col min="15108" max="15360" width="9.140625" style="68"/>
    <col min="15361" max="15361" width="11.7109375" style="68" customWidth="1"/>
    <col min="15362" max="15362" width="8.140625" style="68" customWidth="1"/>
    <col min="15363" max="15363" width="5.85546875" style="68" customWidth="1"/>
    <col min="15364" max="15616" width="9.140625" style="68"/>
    <col min="15617" max="15617" width="11.7109375" style="68" customWidth="1"/>
    <col min="15618" max="15618" width="8.140625" style="68" customWidth="1"/>
    <col min="15619" max="15619" width="5.85546875" style="68" customWidth="1"/>
    <col min="15620" max="15872" width="9.140625" style="68"/>
    <col min="15873" max="15873" width="11.7109375" style="68" customWidth="1"/>
    <col min="15874" max="15874" width="8.140625" style="68" customWidth="1"/>
    <col min="15875" max="15875" width="5.85546875" style="68" customWidth="1"/>
    <col min="15876" max="16128" width="9.140625" style="68"/>
    <col min="16129" max="16129" width="11.7109375" style="68" customWidth="1"/>
    <col min="16130" max="16130" width="8.140625" style="68" customWidth="1"/>
    <col min="16131" max="16131" width="5.85546875" style="68" customWidth="1"/>
    <col min="16132" max="16384" width="9.140625" style="68"/>
  </cols>
  <sheetData>
    <row r="1" spans="1:9" ht="23.25" x14ac:dyDescent="0.35">
      <c r="A1" s="67" t="s">
        <v>107</v>
      </c>
      <c r="C1" s="69" t="s">
        <v>109</v>
      </c>
    </row>
    <row r="2" spans="1:9" x14ac:dyDescent="0.2">
      <c r="A2" s="70">
        <v>50</v>
      </c>
    </row>
    <row r="3" spans="1:9" x14ac:dyDescent="0.2">
      <c r="A3" s="70"/>
      <c r="I3" s="251" t="s">
        <v>622</v>
      </c>
    </row>
    <row r="4" spans="1:9" x14ac:dyDescent="0.2">
      <c r="A4" s="71">
        <v>5.5</v>
      </c>
      <c r="I4" s="251"/>
    </row>
    <row r="5" spans="1:9" x14ac:dyDescent="0.2">
      <c r="A5" s="70">
        <v>10</v>
      </c>
      <c r="I5" s="251"/>
    </row>
    <row r="6" spans="1:9" x14ac:dyDescent="0.2">
      <c r="I6" s="251"/>
    </row>
    <row r="7" spans="1:9" x14ac:dyDescent="0.2">
      <c r="A7" s="72">
        <f>COUNTBLANK(A1:A5)</f>
        <v>1</v>
      </c>
      <c r="I7" s="251"/>
    </row>
    <row r="8" spans="1:9" x14ac:dyDescent="0.2">
      <c r="I8" s="251"/>
    </row>
    <row r="9" spans="1:9" x14ac:dyDescent="0.2">
      <c r="I9" s="251"/>
    </row>
    <row r="10" spans="1:9" x14ac:dyDescent="0.2">
      <c r="I10" s="251"/>
    </row>
    <row r="11" spans="1:9" x14ac:dyDescent="0.2">
      <c r="I11" s="251"/>
    </row>
    <row r="12" spans="1:9" x14ac:dyDescent="0.2">
      <c r="I12" s="251"/>
    </row>
    <row r="13" spans="1:9" s="73" customFormat="1" ht="21" x14ac:dyDescent="0.35">
      <c r="A13" s="246" t="s">
        <v>2</v>
      </c>
      <c r="B13" s="246"/>
      <c r="C13" s="246"/>
      <c r="F13" s="74"/>
      <c r="I13" s="251"/>
    </row>
    <row r="14" spans="1:9" x14ac:dyDescent="0.2">
      <c r="A14" s="246"/>
      <c r="B14" s="246"/>
      <c r="C14" s="246"/>
      <c r="I14" s="251"/>
    </row>
    <row r="15" spans="1:9" x14ac:dyDescent="0.2">
      <c r="I15" s="251"/>
    </row>
    <row r="16" spans="1:9" x14ac:dyDescent="0.2">
      <c r="I16" s="251"/>
    </row>
    <row r="17" spans="9:9" x14ac:dyDescent="0.2">
      <c r="I17" s="251"/>
    </row>
    <row r="18" spans="9:9" x14ac:dyDescent="0.2">
      <c r="I18" s="251"/>
    </row>
    <row r="19" spans="9:9" x14ac:dyDescent="0.2">
      <c r="I19" s="251"/>
    </row>
    <row r="20" spans="9:9" x14ac:dyDescent="0.2">
      <c r="I20" s="251"/>
    </row>
    <row r="21" spans="9:9" x14ac:dyDescent="0.2">
      <c r="I21" s="251"/>
    </row>
    <row r="22" spans="9:9" x14ac:dyDescent="0.2">
      <c r="I22" s="251"/>
    </row>
    <row r="23" spans="9:9" x14ac:dyDescent="0.2">
      <c r="I23" s="251"/>
    </row>
    <row r="24" spans="9:9" x14ac:dyDescent="0.2">
      <c r="I24" s="251"/>
    </row>
    <row r="25" spans="9:9" x14ac:dyDescent="0.2">
      <c r="I25" s="251"/>
    </row>
    <row r="26" spans="9:9" x14ac:dyDescent="0.2">
      <c r="I26" s="251"/>
    </row>
    <row r="27" spans="9:9" x14ac:dyDescent="0.2">
      <c r="I27" s="251"/>
    </row>
    <row r="28" spans="9:9" x14ac:dyDescent="0.2">
      <c r="I28" s="251"/>
    </row>
    <row r="29" spans="9:9" x14ac:dyDescent="0.2">
      <c r="I29" s="251"/>
    </row>
    <row r="30" spans="9:9" x14ac:dyDescent="0.2">
      <c r="I30" s="251"/>
    </row>
    <row r="31" spans="9:9" x14ac:dyDescent="0.2">
      <c r="I31" s="251"/>
    </row>
    <row r="32" spans="9:9" x14ac:dyDescent="0.2">
      <c r="I32" s="251"/>
    </row>
    <row r="33" spans="9:9" x14ac:dyDescent="0.2">
      <c r="I33" s="251"/>
    </row>
    <row r="34" spans="9:9" x14ac:dyDescent="0.2">
      <c r="I34" s="251"/>
    </row>
    <row r="35" spans="9:9" x14ac:dyDescent="0.2">
      <c r="I35" s="251"/>
    </row>
    <row r="36" spans="9:9" x14ac:dyDescent="0.2">
      <c r="I36" s="251"/>
    </row>
    <row r="37" spans="9:9" x14ac:dyDescent="0.2">
      <c r="I37" s="251"/>
    </row>
    <row r="38" spans="9:9" x14ac:dyDescent="0.2">
      <c r="I38" s="251"/>
    </row>
    <row r="39" spans="9:9" x14ac:dyDescent="0.2">
      <c r="I39" s="251"/>
    </row>
    <row r="40" spans="9:9" x14ac:dyDescent="0.2">
      <c r="I40" s="251"/>
    </row>
    <row r="41" spans="9:9" x14ac:dyDescent="0.2">
      <c r="I41" s="251"/>
    </row>
    <row r="42" spans="9:9" x14ac:dyDescent="0.2">
      <c r="I42" s="251"/>
    </row>
    <row r="43" spans="9:9" x14ac:dyDescent="0.2">
      <c r="I43" s="251"/>
    </row>
    <row r="44" spans="9:9" x14ac:dyDescent="0.2">
      <c r="I44" s="251"/>
    </row>
    <row r="45" spans="9:9" x14ac:dyDescent="0.2">
      <c r="I45" s="251"/>
    </row>
    <row r="46" spans="9:9" x14ac:dyDescent="0.2">
      <c r="I46" s="251"/>
    </row>
    <row r="47" spans="9:9" x14ac:dyDescent="0.2">
      <c r="I47" s="251"/>
    </row>
  </sheetData>
  <customSheetViews>
    <customSheetView guid="{1160E4AC-8571-486A-A17E-602326FDD676}">
      <selection activeCell="A13" sqref="A13:C14"/>
      <pageMargins left="0.75" right="0.75" top="1" bottom="1" header="0.5" footer="0.5"/>
      <pageSetup orientation="portrait" r:id="rId1"/>
      <headerFooter alignWithMargins="0">
        <oddFooter>&amp;L&amp;Z&amp;F&amp;R&amp;D</oddFooter>
      </headerFooter>
    </customSheetView>
    <customSheetView guid="{145BDBF5-1F15-4A28-870E-0A9DFCC9AE60}">
      <selection activeCell="A13" sqref="A13:C14"/>
      <pageMargins left="0.75" right="0.75" top="1" bottom="1" header="0.5" footer="0.5"/>
      <pageSetup orientation="portrait" r:id="rId2"/>
      <headerFooter alignWithMargins="0">
        <oddFooter>&amp;L&amp;Z&amp;F&amp;R&amp;D</oddFooter>
      </headerFooter>
    </customSheetView>
  </customSheetViews>
  <mergeCells count="2">
    <mergeCell ref="A13:C14"/>
    <mergeCell ref="I3:I47"/>
  </mergeCells>
  <hyperlinks>
    <hyperlink ref="A13:C14" location="Main_Page!A1" display="Main Page"/>
  </hyperlinks>
  <pageMargins left="0.75" right="0.75" top="1" bottom="1" header="0.5" footer="0.5"/>
  <pageSetup orientation="portrait" r:id="rId3"/>
  <headerFooter alignWithMargins="0">
    <oddFooter>&amp;L&amp;Z&amp;F&amp;R&amp;D</oddFooter>
  </headerFooter>
  <picture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49"/>
  <sheetViews>
    <sheetView workbookViewId="0">
      <selection activeCell="A18" sqref="A18:C19"/>
    </sheetView>
  </sheetViews>
  <sheetFormatPr defaultRowHeight="15" x14ac:dyDescent="0.2"/>
  <cols>
    <col min="1" max="1" width="11.85546875" style="77" bestFit="1" customWidth="1"/>
    <col min="2" max="2" width="9.85546875" style="77" customWidth="1"/>
    <col min="3" max="3" width="3.28515625" style="77" customWidth="1"/>
    <col min="4" max="4" width="6.85546875" style="77" customWidth="1"/>
    <col min="5" max="5" width="12.7109375" style="77" bestFit="1" customWidth="1"/>
    <col min="6" max="256" width="9.140625" style="77"/>
    <col min="257" max="257" width="11.85546875" style="77" bestFit="1" customWidth="1"/>
    <col min="258" max="258" width="9.85546875" style="77" customWidth="1"/>
    <col min="259" max="259" width="3.28515625" style="77" customWidth="1"/>
    <col min="260" max="260" width="6.85546875" style="77" customWidth="1"/>
    <col min="261" max="261" width="12.7109375" style="77" bestFit="1" customWidth="1"/>
    <col min="262" max="512" width="9.140625" style="77"/>
    <col min="513" max="513" width="11.85546875" style="77" bestFit="1" customWidth="1"/>
    <col min="514" max="514" width="9.85546875" style="77" customWidth="1"/>
    <col min="515" max="515" width="3.28515625" style="77" customWidth="1"/>
    <col min="516" max="516" width="6.85546875" style="77" customWidth="1"/>
    <col min="517" max="517" width="12.7109375" style="77" bestFit="1" customWidth="1"/>
    <col min="518" max="768" width="9.140625" style="77"/>
    <col min="769" max="769" width="11.85546875" style="77" bestFit="1" customWidth="1"/>
    <col min="770" max="770" width="9.85546875" style="77" customWidth="1"/>
    <col min="771" max="771" width="3.28515625" style="77" customWidth="1"/>
    <col min="772" max="772" width="6.85546875" style="77" customWidth="1"/>
    <col min="773" max="773" width="12.7109375" style="77" bestFit="1" customWidth="1"/>
    <col min="774" max="1024" width="9.140625" style="77"/>
    <col min="1025" max="1025" width="11.85546875" style="77" bestFit="1" customWidth="1"/>
    <col min="1026" max="1026" width="9.85546875" style="77" customWidth="1"/>
    <col min="1027" max="1027" width="3.28515625" style="77" customWidth="1"/>
    <col min="1028" max="1028" width="6.85546875" style="77" customWidth="1"/>
    <col min="1029" max="1029" width="12.7109375" style="77" bestFit="1" customWidth="1"/>
    <col min="1030" max="1280" width="9.140625" style="77"/>
    <col min="1281" max="1281" width="11.85546875" style="77" bestFit="1" customWidth="1"/>
    <col min="1282" max="1282" width="9.85546875" style="77" customWidth="1"/>
    <col min="1283" max="1283" width="3.28515625" style="77" customWidth="1"/>
    <col min="1284" max="1284" width="6.85546875" style="77" customWidth="1"/>
    <col min="1285" max="1285" width="12.7109375" style="77" bestFit="1" customWidth="1"/>
    <col min="1286" max="1536" width="9.140625" style="77"/>
    <col min="1537" max="1537" width="11.85546875" style="77" bestFit="1" customWidth="1"/>
    <col min="1538" max="1538" width="9.85546875" style="77" customWidth="1"/>
    <col min="1539" max="1539" width="3.28515625" style="77" customWidth="1"/>
    <col min="1540" max="1540" width="6.85546875" style="77" customWidth="1"/>
    <col min="1541" max="1541" width="12.7109375" style="77" bestFit="1" customWidth="1"/>
    <col min="1542" max="1792" width="9.140625" style="77"/>
    <col min="1793" max="1793" width="11.85546875" style="77" bestFit="1" customWidth="1"/>
    <col min="1794" max="1794" width="9.85546875" style="77" customWidth="1"/>
    <col min="1795" max="1795" width="3.28515625" style="77" customWidth="1"/>
    <col min="1796" max="1796" width="6.85546875" style="77" customWidth="1"/>
    <col min="1797" max="1797" width="12.7109375" style="77" bestFit="1" customWidth="1"/>
    <col min="1798" max="2048" width="9.140625" style="77"/>
    <col min="2049" max="2049" width="11.85546875" style="77" bestFit="1" customWidth="1"/>
    <col min="2050" max="2050" width="9.85546875" style="77" customWidth="1"/>
    <col min="2051" max="2051" width="3.28515625" style="77" customWidth="1"/>
    <col min="2052" max="2052" width="6.85546875" style="77" customWidth="1"/>
    <col min="2053" max="2053" width="12.7109375" style="77" bestFit="1" customWidth="1"/>
    <col min="2054" max="2304" width="9.140625" style="77"/>
    <col min="2305" max="2305" width="11.85546875" style="77" bestFit="1" customWidth="1"/>
    <col min="2306" max="2306" width="9.85546875" style="77" customWidth="1"/>
    <col min="2307" max="2307" width="3.28515625" style="77" customWidth="1"/>
    <col min="2308" max="2308" width="6.85546875" style="77" customWidth="1"/>
    <col min="2309" max="2309" width="12.7109375" style="77" bestFit="1" customWidth="1"/>
    <col min="2310" max="2560" width="9.140625" style="77"/>
    <col min="2561" max="2561" width="11.85546875" style="77" bestFit="1" customWidth="1"/>
    <col min="2562" max="2562" width="9.85546875" style="77" customWidth="1"/>
    <col min="2563" max="2563" width="3.28515625" style="77" customWidth="1"/>
    <col min="2564" max="2564" width="6.85546875" style="77" customWidth="1"/>
    <col min="2565" max="2565" width="12.7109375" style="77" bestFit="1" customWidth="1"/>
    <col min="2566" max="2816" width="9.140625" style="77"/>
    <col min="2817" max="2817" width="11.85546875" style="77" bestFit="1" customWidth="1"/>
    <col min="2818" max="2818" width="9.85546875" style="77" customWidth="1"/>
    <col min="2819" max="2819" width="3.28515625" style="77" customWidth="1"/>
    <col min="2820" max="2820" width="6.85546875" style="77" customWidth="1"/>
    <col min="2821" max="2821" width="12.7109375" style="77" bestFit="1" customWidth="1"/>
    <col min="2822" max="3072" width="9.140625" style="77"/>
    <col min="3073" max="3073" width="11.85546875" style="77" bestFit="1" customWidth="1"/>
    <col min="3074" max="3074" width="9.85546875" style="77" customWidth="1"/>
    <col min="3075" max="3075" width="3.28515625" style="77" customWidth="1"/>
    <col min="3076" max="3076" width="6.85546875" style="77" customWidth="1"/>
    <col min="3077" max="3077" width="12.7109375" style="77" bestFit="1" customWidth="1"/>
    <col min="3078" max="3328" width="9.140625" style="77"/>
    <col min="3329" max="3329" width="11.85546875" style="77" bestFit="1" customWidth="1"/>
    <col min="3330" max="3330" width="9.85546875" style="77" customWidth="1"/>
    <col min="3331" max="3331" width="3.28515625" style="77" customWidth="1"/>
    <col min="3332" max="3332" width="6.85546875" style="77" customWidth="1"/>
    <col min="3333" max="3333" width="12.7109375" style="77" bestFit="1" customWidth="1"/>
    <col min="3334" max="3584" width="9.140625" style="77"/>
    <col min="3585" max="3585" width="11.85546875" style="77" bestFit="1" customWidth="1"/>
    <col min="3586" max="3586" width="9.85546875" style="77" customWidth="1"/>
    <col min="3587" max="3587" width="3.28515625" style="77" customWidth="1"/>
    <col min="3588" max="3588" width="6.85546875" style="77" customWidth="1"/>
    <col min="3589" max="3589" width="12.7109375" style="77" bestFit="1" customWidth="1"/>
    <col min="3590" max="3840" width="9.140625" style="77"/>
    <col min="3841" max="3841" width="11.85546875" style="77" bestFit="1" customWidth="1"/>
    <col min="3842" max="3842" width="9.85546875" style="77" customWidth="1"/>
    <col min="3843" max="3843" width="3.28515625" style="77" customWidth="1"/>
    <col min="3844" max="3844" width="6.85546875" style="77" customWidth="1"/>
    <col min="3845" max="3845" width="12.7109375" style="77" bestFit="1" customWidth="1"/>
    <col min="3846" max="4096" width="9.140625" style="77"/>
    <col min="4097" max="4097" width="11.85546875" style="77" bestFit="1" customWidth="1"/>
    <col min="4098" max="4098" width="9.85546875" style="77" customWidth="1"/>
    <col min="4099" max="4099" width="3.28515625" style="77" customWidth="1"/>
    <col min="4100" max="4100" width="6.85546875" style="77" customWidth="1"/>
    <col min="4101" max="4101" width="12.7109375" style="77" bestFit="1" customWidth="1"/>
    <col min="4102" max="4352" width="9.140625" style="77"/>
    <col min="4353" max="4353" width="11.85546875" style="77" bestFit="1" customWidth="1"/>
    <col min="4354" max="4354" width="9.85546875" style="77" customWidth="1"/>
    <col min="4355" max="4355" width="3.28515625" style="77" customWidth="1"/>
    <col min="4356" max="4356" width="6.85546875" style="77" customWidth="1"/>
    <col min="4357" max="4357" width="12.7109375" style="77" bestFit="1" customWidth="1"/>
    <col min="4358" max="4608" width="9.140625" style="77"/>
    <col min="4609" max="4609" width="11.85546875" style="77" bestFit="1" customWidth="1"/>
    <col min="4610" max="4610" width="9.85546875" style="77" customWidth="1"/>
    <col min="4611" max="4611" width="3.28515625" style="77" customWidth="1"/>
    <col min="4612" max="4612" width="6.85546875" style="77" customWidth="1"/>
    <col min="4613" max="4613" width="12.7109375" style="77" bestFit="1" customWidth="1"/>
    <col min="4614" max="4864" width="9.140625" style="77"/>
    <col min="4865" max="4865" width="11.85546875" style="77" bestFit="1" customWidth="1"/>
    <col min="4866" max="4866" width="9.85546875" style="77" customWidth="1"/>
    <col min="4867" max="4867" width="3.28515625" style="77" customWidth="1"/>
    <col min="4868" max="4868" width="6.85546875" style="77" customWidth="1"/>
    <col min="4869" max="4869" width="12.7109375" style="77" bestFit="1" customWidth="1"/>
    <col min="4870" max="5120" width="9.140625" style="77"/>
    <col min="5121" max="5121" width="11.85546875" style="77" bestFit="1" customWidth="1"/>
    <col min="5122" max="5122" width="9.85546875" style="77" customWidth="1"/>
    <col min="5123" max="5123" width="3.28515625" style="77" customWidth="1"/>
    <col min="5124" max="5124" width="6.85546875" style="77" customWidth="1"/>
    <col min="5125" max="5125" width="12.7109375" style="77" bestFit="1" customWidth="1"/>
    <col min="5126" max="5376" width="9.140625" style="77"/>
    <col min="5377" max="5377" width="11.85546875" style="77" bestFit="1" customWidth="1"/>
    <col min="5378" max="5378" width="9.85546875" style="77" customWidth="1"/>
    <col min="5379" max="5379" width="3.28515625" style="77" customWidth="1"/>
    <col min="5380" max="5380" width="6.85546875" style="77" customWidth="1"/>
    <col min="5381" max="5381" width="12.7109375" style="77" bestFit="1" customWidth="1"/>
    <col min="5382" max="5632" width="9.140625" style="77"/>
    <col min="5633" max="5633" width="11.85546875" style="77" bestFit="1" customWidth="1"/>
    <col min="5634" max="5634" width="9.85546875" style="77" customWidth="1"/>
    <col min="5635" max="5635" width="3.28515625" style="77" customWidth="1"/>
    <col min="5636" max="5636" width="6.85546875" style="77" customWidth="1"/>
    <col min="5637" max="5637" width="12.7109375" style="77" bestFit="1" customWidth="1"/>
    <col min="5638" max="5888" width="9.140625" style="77"/>
    <col min="5889" max="5889" width="11.85546875" style="77" bestFit="1" customWidth="1"/>
    <col min="5890" max="5890" width="9.85546875" style="77" customWidth="1"/>
    <col min="5891" max="5891" width="3.28515625" style="77" customWidth="1"/>
    <col min="5892" max="5892" width="6.85546875" style="77" customWidth="1"/>
    <col min="5893" max="5893" width="12.7109375" style="77" bestFit="1" customWidth="1"/>
    <col min="5894" max="6144" width="9.140625" style="77"/>
    <col min="6145" max="6145" width="11.85546875" style="77" bestFit="1" customWidth="1"/>
    <col min="6146" max="6146" width="9.85546875" style="77" customWidth="1"/>
    <col min="6147" max="6147" width="3.28515625" style="77" customWidth="1"/>
    <col min="6148" max="6148" width="6.85546875" style="77" customWidth="1"/>
    <col min="6149" max="6149" width="12.7109375" style="77" bestFit="1" customWidth="1"/>
    <col min="6150" max="6400" width="9.140625" style="77"/>
    <col min="6401" max="6401" width="11.85546875" style="77" bestFit="1" customWidth="1"/>
    <col min="6402" max="6402" width="9.85546875" style="77" customWidth="1"/>
    <col min="6403" max="6403" width="3.28515625" style="77" customWidth="1"/>
    <col min="6404" max="6404" width="6.85546875" style="77" customWidth="1"/>
    <col min="6405" max="6405" width="12.7109375" style="77" bestFit="1" customWidth="1"/>
    <col min="6406" max="6656" width="9.140625" style="77"/>
    <col min="6657" max="6657" width="11.85546875" style="77" bestFit="1" customWidth="1"/>
    <col min="6658" max="6658" width="9.85546875" style="77" customWidth="1"/>
    <col min="6659" max="6659" width="3.28515625" style="77" customWidth="1"/>
    <col min="6660" max="6660" width="6.85546875" style="77" customWidth="1"/>
    <col min="6661" max="6661" width="12.7109375" style="77" bestFit="1" customWidth="1"/>
    <col min="6662" max="6912" width="9.140625" style="77"/>
    <col min="6913" max="6913" width="11.85546875" style="77" bestFit="1" customWidth="1"/>
    <col min="6914" max="6914" width="9.85546875" style="77" customWidth="1"/>
    <col min="6915" max="6915" width="3.28515625" style="77" customWidth="1"/>
    <col min="6916" max="6916" width="6.85546875" style="77" customWidth="1"/>
    <col min="6917" max="6917" width="12.7109375" style="77" bestFit="1" customWidth="1"/>
    <col min="6918" max="7168" width="9.140625" style="77"/>
    <col min="7169" max="7169" width="11.85546875" style="77" bestFit="1" customWidth="1"/>
    <col min="7170" max="7170" width="9.85546875" style="77" customWidth="1"/>
    <col min="7171" max="7171" width="3.28515625" style="77" customWidth="1"/>
    <col min="7172" max="7172" width="6.85546875" style="77" customWidth="1"/>
    <col min="7173" max="7173" width="12.7109375" style="77" bestFit="1" customWidth="1"/>
    <col min="7174" max="7424" width="9.140625" style="77"/>
    <col min="7425" max="7425" width="11.85546875" style="77" bestFit="1" customWidth="1"/>
    <col min="7426" max="7426" width="9.85546875" style="77" customWidth="1"/>
    <col min="7427" max="7427" width="3.28515625" style="77" customWidth="1"/>
    <col min="7428" max="7428" width="6.85546875" style="77" customWidth="1"/>
    <col min="7429" max="7429" width="12.7109375" style="77" bestFit="1" customWidth="1"/>
    <col min="7430" max="7680" width="9.140625" style="77"/>
    <col min="7681" max="7681" width="11.85546875" style="77" bestFit="1" customWidth="1"/>
    <col min="7682" max="7682" width="9.85546875" style="77" customWidth="1"/>
    <col min="7683" max="7683" width="3.28515625" style="77" customWidth="1"/>
    <col min="7684" max="7684" width="6.85546875" style="77" customWidth="1"/>
    <col min="7685" max="7685" width="12.7109375" style="77" bestFit="1" customWidth="1"/>
    <col min="7686" max="7936" width="9.140625" style="77"/>
    <col min="7937" max="7937" width="11.85546875" style="77" bestFit="1" customWidth="1"/>
    <col min="7938" max="7938" width="9.85546875" style="77" customWidth="1"/>
    <col min="7939" max="7939" width="3.28515625" style="77" customWidth="1"/>
    <col min="7940" max="7940" width="6.85546875" style="77" customWidth="1"/>
    <col min="7941" max="7941" width="12.7109375" style="77" bestFit="1" customWidth="1"/>
    <col min="7942" max="8192" width="9.140625" style="77"/>
    <col min="8193" max="8193" width="11.85546875" style="77" bestFit="1" customWidth="1"/>
    <col min="8194" max="8194" width="9.85546875" style="77" customWidth="1"/>
    <col min="8195" max="8195" width="3.28515625" style="77" customWidth="1"/>
    <col min="8196" max="8196" width="6.85546875" style="77" customWidth="1"/>
    <col min="8197" max="8197" width="12.7109375" style="77" bestFit="1" customWidth="1"/>
    <col min="8198" max="8448" width="9.140625" style="77"/>
    <col min="8449" max="8449" width="11.85546875" style="77" bestFit="1" customWidth="1"/>
    <col min="8450" max="8450" width="9.85546875" style="77" customWidth="1"/>
    <col min="8451" max="8451" width="3.28515625" style="77" customWidth="1"/>
    <col min="8452" max="8452" width="6.85546875" style="77" customWidth="1"/>
    <col min="8453" max="8453" width="12.7109375" style="77" bestFit="1" customWidth="1"/>
    <col min="8454" max="8704" width="9.140625" style="77"/>
    <col min="8705" max="8705" width="11.85546875" style="77" bestFit="1" customWidth="1"/>
    <col min="8706" max="8706" width="9.85546875" style="77" customWidth="1"/>
    <col min="8707" max="8707" width="3.28515625" style="77" customWidth="1"/>
    <col min="8708" max="8708" width="6.85546875" style="77" customWidth="1"/>
    <col min="8709" max="8709" width="12.7109375" style="77" bestFit="1" customWidth="1"/>
    <col min="8710" max="8960" width="9.140625" style="77"/>
    <col min="8961" max="8961" width="11.85546875" style="77" bestFit="1" customWidth="1"/>
    <col min="8962" max="8962" width="9.85546875" style="77" customWidth="1"/>
    <col min="8963" max="8963" width="3.28515625" style="77" customWidth="1"/>
    <col min="8964" max="8964" width="6.85546875" style="77" customWidth="1"/>
    <col min="8965" max="8965" width="12.7109375" style="77" bestFit="1" customWidth="1"/>
    <col min="8966" max="9216" width="9.140625" style="77"/>
    <col min="9217" max="9217" width="11.85546875" style="77" bestFit="1" customWidth="1"/>
    <col min="9218" max="9218" width="9.85546875" style="77" customWidth="1"/>
    <col min="9219" max="9219" width="3.28515625" style="77" customWidth="1"/>
    <col min="9220" max="9220" width="6.85546875" style="77" customWidth="1"/>
    <col min="9221" max="9221" width="12.7109375" style="77" bestFit="1" customWidth="1"/>
    <col min="9222" max="9472" width="9.140625" style="77"/>
    <col min="9473" max="9473" width="11.85546875" style="77" bestFit="1" customWidth="1"/>
    <col min="9474" max="9474" width="9.85546875" style="77" customWidth="1"/>
    <col min="9475" max="9475" width="3.28515625" style="77" customWidth="1"/>
    <col min="9476" max="9476" width="6.85546875" style="77" customWidth="1"/>
    <col min="9477" max="9477" width="12.7109375" style="77" bestFit="1" customWidth="1"/>
    <col min="9478" max="9728" width="9.140625" style="77"/>
    <col min="9729" max="9729" width="11.85546875" style="77" bestFit="1" customWidth="1"/>
    <col min="9730" max="9730" width="9.85546875" style="77" customWidth="1"/>
    <col min="9731" max="9731" width="3.28515625" style="77" customWidth="1"/>
    <col min="9732" max="9732" width="6.85546875" style="77" customWidth="1"/>
    <col min="9733" max="9733" width="12.7109375" style="77" bestFit="1" customWidth="1"/>
    <col min="9734" max="9984" width="9.140625" style="77"/>
    <col min="9985" max="9985" width="11.85546875" style="77" bestFit="1" customWidth="1"/>
    <col min="9986" max="9986" width="9.85546875" style="77" customWidth="1"/>
    <col min="9987" max="9987" width="3.28515625" style="77" customWidth="1"/>
    <col min="9988" max="9988" width="6.85546875" style="77" customWidth="1"/>
    <col min="9989" max="9989" width="12.7109375" style="77" bestFit="1" customWidth="1"/>
    <col min="9990" max="10240" width="9.140625" style="77"/>
    <col min="10241" max="10241" width="11.85546875" style="77" bestFit="1" customWidth="1"/>
    <col min="10242" max="10242" width="9.85546875" style="77" customWidth="1"/>
    <col min="10243" max="10243" width="3.28515625" style="77" customWidth="1"/>
    <col min="10244" max="10244" width="6.85546875" style="77" customWidth="1"/>
    <col min="10245" max="10245" width="12.7109375" style="77" bestFit="1" customWidth="1"/>
    <col min="10246" max="10496" width="9.140625" style="77"/>
    <col min="10497" max="10497" width="11.85546875" style="77" bestFit="1" customWidth="1"/>
    <col min="10498" max="10498" width="9.85546875" style="77" customWidth="1"/>
    <col min="10499" max="10499" width="3.28515625" style="77" customWidth="1"/>
    <col min="10500" max="10500" width="6.85546875" style="77" customWidth="1"/>
    <col min="10501" max="10501" width="12.7109375" style="77" bestFit="1" customWidth="1"/>
    <col min="10502" max="10752" width="9.140625" style="77"/>
    <col min="10753" max="10753" width="11.85546875" style="77" bestFit="1" customWidth="1"/>
    <col min="10754" max="10754" width="9.85546875" style="77" customWidth="1"/>
    <col min="10755" max="10755" width="3.28515625" style="77" customWidth="1"/>
    <col min="10756" max="10756" width="6.85546875" style="77" customWidth="1"/>
    <col min="10757" max="10757" width="12.7109375" style="77" bestFit="1" customWidth="1"/>
    <col min="10758" max="11008" width="9.140625" style="77"/>
    <col min="11009" max="11009" width="11.85546875" style="77" bestFit="1" customWidth="1"/>
    <col min="11010" max="11010" width="9.85546875" style="77" customWidth="1"/>
    <col min="11011" max="11011" width="3.28515625" style="77" customWidth="1"/>
    <col min="11012" max="11012" width="6.85546875" style="77" customWidth="1"/>
    <col min="11013" max="11013" width="12.7109375" style="77" bestFit="1" customWidth="1"/>
    <col min="11014" max="11264" width="9.140625" style="77"/>
    <col min="11265" max="11265" width="11.85546875" style="77" bestFit="1" customWidth="1"/>
    <col min="11266" max="11266" width="9.85546875" style="77" customWidth="1"/>
    <col min="11267" max="11267" width="3.28515625" style="77" customWidth="1"/>
    <col min="11268" max="11268" width="6.85546875" style="77" customWidth="1"/>
    <col min="11269" max="11269" width="12.7109375" style="77" bestFit="1" customWidth="1"/>
    <col min="11270" max="11520" width="9.140625" style="77"/>
    <col min="11521" max="11521" width="11.85546875" style="77" bestFit="1" customWidth="1"/>
    <col min="11522" max="11522" width="9.85546875" style="77" customWidth="1"/>
    <col min="11523" max="11523" width="3.28515625" style="77" customWidth="1"/>
    <col min="11524" max="11524" width="6.85546875" style="77" customWidth="1"/>
    <col min="11525" max="11525" width="12.7109375" style="77" bestFit="1" customWidth="1"/>
    <col min="11526" max="11776" width="9.140625" style="77"/>
    <col min="11777" max="11777" width="11.85546875" style="77" bestFit="1" customWidth="1"/>
    <col min="11778" max="11778" width="9.85546875" style="77" customWidth="1"/>
    <col min="11779" max="11779" width="3.28515625" style="77" customWidth="1"/>
    <col min="11780" max="11780" width="6.85546875" style="77" customWidth="1"/>
    <col min="11781" max="11781" width="12.7109375" style="77" bestFit="1" customWidth="1"/>
    <col min="11782" max="12032" width="9.140625" style="77"/>
    <col min="12033" max="12033" width="11.85546875" style="77" bestFit="1" customWidth="1"/>
    <col min="12034" max="12034" width="9.85546875" style="77" customWidth="1"/>
    <col min="12035" max="12035" width="3.28515625" style="77" customWidth="1"/>
    <col min="12036" max="12036" width="6.85546875" style="77" customWidth="1"/>
    <col min="12037" max="12037" width="12.7109375" style="77" bestFit="1" customWidth="1"/>
    <col min="12038" max="12288" width="9.140625" style="77"/>
    <col min="12289" max="12289" width="11.85546875" style="77" bestFit="1" customWidth="1"/>
    <col min="12290" max="12290" width="9.85546875" style="77" customWidth="1"/>
    <col min="12291" max="12291" width="3.28515625" style="77" customWidth="1"/>
    <col min="12292" max="12292" width="6.85546875" style="77" customWidth="1"/>
    <col min="12293" max="12293" width="12.7109375" style="77" bestFit="1" customWidth="1"/>
    <col min="12294" max="12544" width="9.140625" style="77"/>
    <col min="12545" max="12545" width="11.85546875" style="77" bestFit="1" customWidth="1"/>
    <col min="12546" max="12546" width="9.85546875" style="77" customWidth="1"/>
    <col min="12547" max="12547" width="3.28515625" style="77" customWidth="1"/>
    <col min="12548" max="12548" width="6.85546875" style="77" customWidth="1"/>
    <col min="12549" max="12549" width="12.7109375" style="77" bestFit="1" customWidth="1"/>
    <col min="12550" max="12800" width="9.140625" style="77"/>
    <col min="12801" max="12801" width="11.85546875" style="77" bestFit="1" customWidth="1"/>
    <col min="12802" max="12802" width="9.85546875" style="77" customWidth="1"/>
    <col min="12803" max="12803" width="3.28515625" style="77" customWidth="1"/>
    <col min="12804" max="12804" width="6.85546875" style="77" customWidth="1"/>
    <col min="12805" max="12805" width="12.7109375" style="77" bestFit="1" customWidth="1"/>
    <col min="12806" max="13056" width="9.140625" style="77"/>
    <col min="13057" max="13057" width="11.85546875" style="77" bestFit="1" customWidth="1"/>
    <col min="13058" max="13058" width="9.85546875" style="77" customWidth="1"/>
    <col min="13059" max="13059" width="3.28515625" style="77" customWidth="1"/>
    <col min="13060" max="13060" width="6.85546875" style="77" customWidth="1"/>
    <col min="13061" max="13061" width="12.7109375" style="77" bestFit="1" customWidth="1"/>
    <col min="13062" max="13312" width="9.140625" style="77"/>
    <col min="13313" max="13313" width="11.85546875" style="77" bestFit="1" customWidth="1"/>
    <col min="13314" max="13314" width="9.85546875" style="77" customWidth="1"/>
    <col min="13315" max="13315" width="3.28515625" style="77" customWidth="1"/>
    <col min="13316" max="13316" width="6.85546875" style="77" customWidth="1"/>
    <col min="13317" max="13317" width="12.7109375" style="77" bestFit="1" customWidth="1"/>
    <col min="13318" max="13568" width="9.140625" style="77"/>
    <col min="13569" max="13569" width="11.85546875" style="77" bestFit="1" customWidth="1"/>
    <col min="13570" max="13570" width="9.85546875" style="77" customWidth="1"/>
    <col min="13571" max="13571" width="3.28515625" style="77" customWidth="1"/>
    <col min="13572" max="13572" width="6.85546875" style="77" customWidth="1"/>
    <col min="13573" max="13573" width="12.7109375" style="77" bestFit="1" customWidth="1"/>
    <col min="13574" max="13824" width="9.140625" style="77"/>
    <col min="13825" max="13825" width="11.85546875" style="77" bestFit="1" customWidth="1"/>
    <col min="13826" max="13826" width="9.85546875" style="77" customWidth="1"/>
    <col min="13827" max="13827" width="3.28515625" style="77" customWidth="1"/>
    <col min="13828" max="13828" width="6.85546875" style="77" customWidth="1"/>
    <col min="13829" max="13829" width="12.7109375" style="77" bestFit="1" customWidth="1"/>
    <col min="13830" max="14080" width="9.140625" style="77"/>
    <col min="14081" max="14081" width="11.85546875" style="77" bestFit="1" customWidth="1"/>
    <col min="14082" max="14082" width="9.85546875" style="77" customWidth="1"/>
    <col min="14083" max="14083" width="3.28515625" style="77" customWidth="1"/>
    <col min="14084" max="14084" width="6.85546875" style="77" customWidth="1"/>
    <col min="14085" max="14085" width="12.7109375" style="77" bestFit="1" customWidth="1"/>
    <col min="14086" max="14336" width="9.140625" style="77"/>
    <col min="14337" max="14337" width="11.85546875" style="77" bestFit="1" customWidth="1"/>
    <col min="14338" max="14338" width="9.85546875" style="77" customWidth="1"/>
    <col min="14339" max="14339" width="3.28515625" style="77" customWidth="1"/>
    <col min="14340" max="14340" width="6.85546875" style="77" customWidth="1"/>
    <col min="14341" max="14341" width="12.7109375" style="77" bestFit="1" customWidth="1"/>
    <col min="14342" max="14592" width="9.140625" style="77"/>
    <col min="14593" max="14593" width="11.85546875" style="77" bestFit="1" customWidth="1"/>
    <col min="14594" max="14594" width="9.85546875" style="77" customWidth="1"/>
    <col min="14595" max="14595" width="3.28515625" style="77" customWidth="1"/>
    <col min="14596" max="14596" width="6.85546875" style="77" customWidth="1"/>
    <col min="14597" max="14597" width="12.7109375" style="77" bestFit="1" customWidth="1"/>
    <col min="14598" max="14848" width="9.140625" style="77"/>
    <col min="14849" max="14849" width="11.85546875" style="77" bestFit="1" customWidth="1"/>
    <col min="14850" max="14850" width="9.85546875" style="77" customWidth="1"/>
    <col min="14851" max="14851" width="3.28515625" style="77" customWidth="1"/>
    <col min="14852" max="14852" width="6.85546875" style="77" customWidth="1"/>
    <col min="14853" max="14853" width="12.7109375" style="77" bestFit="1" customWidth="1"/>
    <col min="14854" max="15104" width="9.140625" style="77"/>
    <col min="15105" max="15105" width="11.85546875" style="77" bestFit="1" customWidth="1"/>
    <col min="15106" max="15106" width="9.85546875" style="77" customWidth="1"/>
    <col min="15107" max="15107" width="3.28515625" style="77" customWidth="1"/>
    <col min="15108" max="15108" width="6.85546875" style="77" customWidth="1"/>
    <col min="15109" max="15109" width="12.7109375" style="77" bestFit="1" customWidth="1"/>
    <col min="15110" max="15360" width="9.140625" style="77"/>
    <col min="15361" max="15361" width="11.85546875" style="77" bestFit="1" customWidth="1"/>
    <col min="15362" max="15362" width="9.85546875" style="77" customWidth="1"/>
    <col min="15363" max="15363" width="3.28515625" style="77" customWidth="1"/>
    <col min="15364" max="15364" width="6.85546875" style="77" customWidth="1"/>
    <col min="15365" max="15365" width="12.7109375" style="77" bestFit="1" customWidth="1"/>
    <col min="15366" max="15616" width="9.140625" style="77"/>
    <col min="15617" max="15617" width="11.85546875" style="77" bestFit="1" customWidth="1"/>
    <col min="15618" max="15618" width="9.85546875" style="77" customWidth="1"/>
    <col min="15619" max="15619" width="3.28515625" style="77" customWidth="1"/>
    <col min="15620" max="15620" width="6.85546875" style="77" customWidth="1"/>
    <col min="15621" max="15621" width="12.7109375" style="77" bestFit="1" customWidth="1"/>
    <col min="15622" max="15872" width="9.140625" style="77"/>
    <col min="15873" max="15873" width="11.85546875" style="77" bestFit="1" customWidth="1"/>
    <col min="15874" max="15874" width="9.85546875" style="77" customWidth="1"/>
    <col min="15875" max="15875" width="3.28515625" style="77" customWidth="1"/>
    <col min="15876" max="15876" width="6.85546875" style="77" customWidth="1"/>
    <col min="15877" max="15877" width="12.7109375" style="77" bestFit="1" customWidth="1"/>
    <col min="15878" max="16128" width="9.140625" style="77"/>
    <col min="16129" max="16129" width="11.85546875" style="77" bestFit="1" customWidth="1"/>
    <col min="16130" max="16130" width="9.85546875" style="77" customWidth="1"/>
    <col min="16131" max="16131" width="3.28515625" style="77" customWidth="1"/>
    <col min="16132" max="16132" width="6.85546875" style="77" customWidth="1"/>
    <col min="16133" max="16133" width="12.7109375" style="77" bestFit="1" customWidth="1"/>
    <col min="16134" max="16384" width="9.140625" style="77"/>
  </cols>
  <sheetData>
    <row r="1" spans="1:10" ht="23.25" x14ac:dyDescent="0.35">
      <c r="A1" s="75" t="s">
        <v>110</v>
      </c>
      <c r="B1" s="76" t="s">
        <v>107</v>
      </c>
      <c r="D1" s="69" t="s">
        <v>111</v>
      </c>
      <c r="J1" s="251" t="s">
        <v>621</v>
      </c>
    </row>
    <row r="2" spans="1:10" ht="17.25" x14ac:dyDescent="0.25">
      <c r="A2" s="78" t="s">
        <v>112</v>
      </c>
      <c r="B2" s="79">
        <v>5</v>
      </c>
      <c r="E2" s="80" t="s">
        <v>113</v>
      </c>
      <c r="J2" s="251"/>
    </row>
    <row r="3" spans="1:10" x14ac:dyDescent="0.2">
      <c r="A3" s="78" t="s">
        <v>114</v>
      </c>
      <c r="B3" s="79">
        <v>9</v>
      </c>
      <c r="J3" s="251"/>
    </row>
    <row r="4" spans="1:10" x14ac:dyDescent="0.2">
      <c r="A4" s="78" t="s">
        <v>115</v>
      </c>
      <c r="B4" s="79">
        <v>9</v>
      </c>
      <c r="J4" s="251"/>
    </row>
    <row r="5" spans="1:10" ht="15" customHeight="1" x14ac:dyDescent="0.2">
      <c r="A5" s="78" t="s">
        <v>112</v>
      </c>
      <c r="B5" s="79">
        <v>6</v>
      </c>
      <c r="J5" s="251"/>
    </row>
    <row r="6" spans="1:10" x14ac:dyDescent="0.2">
      <c r="A6" s="78" t="s">
        <v>116</v>
      </c>
      <c r="B6" s="79">
        <v>12</v>
      </c>
      <c r="J6" s="251"/>
    </row>
    <row r="7" spans="1:10" x14ac:dyDescent="0.2">
      <c r="A7" s="78" t="s">
        <v>115</v>
      </c>
      <c r="B7" s="79">
        <v>12</v>
      </c>
      <c r="J7" s="251"/>
    </row>
    <row r="8" spans="1:10" x14ac:dyDescent="0.2">
      <c r="A8" s="78" t="s">
        <v>114</v>
      </c>
      <c r="B8" s="79">
        <v>10</v>
      </c>
      <c r="J8" s="251"/>
    </row>
    <row r="9" spans="1:10" x14ac:dyDescent="0.2">
      <c r="A9" s="78" t="s">
        <v>115</v>
      </c>
      <c r="B9" s="79">
        <v>6</v>
      </c>
      <c r="J9" s="251"/>
    </row>
    <row r="10" spans="1:10" x14ac:dyDescent="0.2">
      <c r="A10" s="78" t="s">
        <v>112</v>
      </c>
      <c r="B10" s="79">
        <v>11</v>
      </c>
      <c r="J10" s="251"/>
    </row>
    <row r="11" spans="1:10" x14ac:dyDescent="0.2">
      <c r="J11" s="251"/>
    </row>
    <row r="12" spans="1:10" x14ac:dyDescent="0.2">
      <c r="A12" s="72">
        <f>COUNTIF(A1:A10,"*Pen*")</f>
        <v>6</v>
      </c>
      <c r="J12" s="251"/>
    </row>
    <row r="13" spans="1:10" x14ac:dyDescent="0.2">
      <c r="A13" s="81">
        <f>COUNTIF(A1:A10,"*" &amp; B13 &amp; "*")</f>
        <v>6</v>
      </c>
      <c r="B13" s="82" t="s">
        <v>117</v>
      </c>
      <c r="D13" s="77" t="s">
        <v>118</v>
      </c>
      <c r="J13" s="251"/>
    </row>
    <row r="14" spans="1:10" x14ac:dyDescent="0.2">
      <c r="J14" s="251"/>
    </row>
    <row r="15" spans="1:10" s="73" customFormat="1" ht="21" x14ac:dyDescent="0.35">
      <c r="F15" s="74"/>
      <c r="J15" s="251"/>
    </row>
    <row r="16" spans="1:10" x14ac:dyDescent="0.2">
      <c r="J16" s="251"/>
    </row>
    <row r="17" spans="1:10" x14ac:dyDescent="0.2">
      <c r="J17" s="251"/>
    </row>
    <row r="18" spans="1:10" x14ac:dyDescent="0.2">
      <c r="A18" s="246" t="s">
        <v>2</v>
      </c>
      <c r="B18" s="246"/>
      <c r="C18" s="246"/>
      <c r="J18" s="251"/>
    </row>
    <row r="19" spans="1:10" x14ac:dyDescent="0.2">
      <c r="A19" s="246"/>
      <c r="B19" s="246"/>
      <c r="C19" s="246"/>
      <c r="J19" s="251"/>
    </row>
    <row r="20" spans="1:10" x14ac:dyDescent="0.2">
      <c r="J20" s="251"/>
    </row>
    <row r="21" spans="1:10" x14ac:dyDescent="0.2">
      <c r="J21" s="251"/>
    </row>
    <row r="22" spans="1:10" x14ac:dyDescent="0.2">
      <c r="J22" s="251"/>
    </row>
    <row r="23" spans="1:10" x14ac:dyDescent="0.2">
      <c r="J23" s="251"/>
    </row>
    <row r="24" spans="1:10" x14ac:dyDescent="0.2">
      <c r="J24" s="251"/>
    </row>
    <row r="25" spans="1:10" x14ac:dyDescent="0.2">
      <c r="J25" s="251"/>
    </row>
    <row r="26" spans="1:10" x14ac:dyDescent="0.2">
      <c r="J26" s="251"/>
    </row>
    <row r="27" spans="1:10" x14ac:dyDescent="0.2">
      <c r="J27" s="251"/>
    </row>
    <row r="28" spans="1:10" x14ac:dyDescent="0.2">
      <c r="J28" s="251"/>
    </row>
    <row r="29" spans="1:10" x14ac:dyDescent="0.2">
      <c r="J29" s="251"/>
    </row>
    <row r="30" spans="1:10" x14ac:dyDescent="0.2">
      <c r="J30" s="251"/>
    </row>
    <row r="31" spans="1:10" x14ac:dyDescent="0.2">
      <c r="J31" s="251"/>
    </row>
    <row r="32" spans="1:10" x14ac:dyDescent="0.2">
      <c r="J32" s="251"/>
    </row>
    <row r="33" spans="10:10" x14ac:dyDescent="0.2">
      <c r="J33" s="251"/>
    </row>
    <row r="34" spans="10:10" x14ac:dyDescent="0.2">
      <c r="J34" s="251"/>
    </row>
    <row r="35" spans="10:10" x14ac:dyDescent="0.2">
      <c r="J35" s="251"/>
    </row>
    <row r="36" spans="10:10" x14ac:dyDescent="0.2">
      <c r="J36" s="251"/>
    </row>
    <row r="37" spans="10:10" x14ac:dyDescent="0.2">
      <c r="J37" s="251"/>
    </row>
    <row r="38" spans="10:10" x14ac:dyDescent="0.2">
      <c r="J38" s="251"/>
    </row>
    <row r="39" spans="10:10" x14ac:dyDescent="0.2">
      <c r="J39" s="251"/>
    </row>
    <row r="40" spans="10:10" x14ac:dyDescent="0.2">
      <c r="J40" s="251"/>
    </row>
    <row r="41" spans="10:10" x14ac:dyDescent="0.2">
      <c r="J41" s="251"/>
    </row>
    <row r="42" spans="10:10" x14ac:dyDescent="0.2">
      <c r="J42" s="251"/>
    </row>
    <row r="43" spans="10:10" x14ac:dyDescent="0.2">
      <c r="J43" s="251"/>
    </row>
    <row r="44" spans="10:10" x14ac:dyDescent="0.2">
      <c r="J44" s="251"/>
    </row>
    <row r="45" spans="10:10" x14ac:dyDescent="0.2">
      <c r="J45" s="251"/>
    </row>
    <row r="46" spans="10:10" x14ac:dyDescent="0.2">
      <c r="J46" s="251"/>
    </row>
    <row r="47" spans="10:10" x14ac:dyDescent="0.2">
      <c r="J47" s="251"/>
    </row>
    <row r="48" spans="10:10" x14ac:dyDescent="0.2">
      <c r="J48" s="251"/>
    </row>
    <row r="49" spans="10:10" x14ac:dyDescent="0.2">
      <c r="J49" s="251"/>
    </row>
  </sheetData>
  <customSheetViews>
    <customSheetView guid="{1160E4AC-8571-486A-A17E-602326FDD676}">
      <selection activeCell="A18" sqref="A18:C19"/>
      <pageMargins left="0.75" right="0.75" top="1" bottom="1" header="0.5" footer="0.5"/>
      <headerFooter alignWithMargins="0"/>
    </customSheetView>
    <customSheetView guid="{145BDBF5-1F15-4A28-870E-0A9DFCC9AE60}">
      <selection activeCell="A18" sqref="A18:C19"/>
      <pageMargins left="0.75" right="0.75" top="1" bottom="1" header="0.5" footer="0.5"/>
      <headerFooter alignWithMargins="0"/>
    </customSheetView>
  </customSheetViews>
  <mergeCells count="2">
    <mergeCell ref="A18:C19"/>
    <mergeCell ref="J1:J49"/>
  </mergeCells>
  <hyperlinks>
    <hyperlink ref="A18:C19" location="Main_Page!A1" display="Main Page"/>
  </hyperlinks>
  <pageMargins left="0.75" right="0.75" top="1" bottom="1" header="0.5" footer="0.5"/>
  <headerFooter alignWithMargins="0"/>
  <pictur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48"/>
  <sheetViews>
    <sheetView workbookViewId="0">
      <selection activeCell="A16" sqref="A16:C17"/>
    </sheetView>
  </sheetViews>
  <sheetFormatPr defaultRowHeight="15" x14ac:dyDescent="0.2"/>
  <cols>
    <col min="1" max="1" width="11.85546875" style="77" bestFit="1" customWidth="1"/>
    <col min="2" max="2" width="7.28515625" style="77" bestFit="1" customWidth="1"/>
    <col min="3" max="3" width="3.28515625" style="77" customWidth="1"/>
    <col min="4" max="4" width="6.85546875" style="77" customWidth="1"/>
    <col min="5" max="5" width="12.7109375" style="77" bestFit="1" customWidth="1"/>
    <col min="6" max="256" width="9.140625" style="77"/>
    <col min="257" max="257" width="11.85546875" style="77" bestFit="1" customWidth="1"/>
    <col min="258" max="258" width="7.28515625" style="77" bestFit="1" customWidth="1"/>
    <col min="259" max="259" width="3.28515625" style="77" customWidth="1"/>
    <col min="260" max="260" width="6.85546875" style="77" customWidth="1"/>
    <col min="261" max="261" width="12.7109375" style="77" bestFit="1" customWidth="1"/>
    <col min="262" max="512" width="9.140625" style="77"/>
    <col min="513" max="513" width="11.85546875" style="77" bestFit="1" customWidth="1"/>
    <col min="514" max="514" width="7.28515625" style="77" bestFit="1" customWidth="1"/>
    <col min="515" max="515" width="3.28515625" style="77" customWidth="1"/>
    <col min="516" max="516" width="6.85546875" style="77" customWidth="1"/>
    <col min="517" max="517" width="12.7109375" style="77" bestFit="1" customWidth="1"/>
    <col min="518" max="768" width="9.140625" style="77"/>
    <col min="769" max="769" width="11.85546875" style="77" bestFit="1" customWidth="1"/>
    <col min="770" max="770" width="7.28515625" style="77" bestFit="1" customWidth="1"/>
    <col min="771" max="771" width="3.28515625" style="77" customWidth="1"/>
    <col min="772" max="772" width="6.85546875" style="77" customWidth="1"/>
    <col min="773" max="773" width="12.7109375" style="77" bestFit="1" customWidth="1"/>
    <col min="774" max="1024" width="9.140625" style="77"/>
    <col min="1025" max="1025" width="11.85546875" style="77" bestFit="1" customWidth="1"/>
    <col min="1026" max="1026" width="7.28515625" style="77" bestFit="1" customWidth="1"/>
    <col min="1027" max="1027" width="3.28515625" style="77" customWidth="1"/>
    <col min="1028" max="1028" width="6.85546875" style="77" customWidth="1"/>
    <col min="1029" max="1029" width="12.7109375" style="77" bestFit="1" customWidth="1"/>
    <col min="1030" max="1280" width="9.140625" style="77"/>
    <col min="1281" max="1281" width="11.85546875" style="77" bestFit="1" customWidth="1"/>
    <col min="1282" max="1282" width="7.28515625" style="77" bestFit="1" customWidth="1"/>
    <col min="1283" max="1283" width="3.28515625" style="77" customWidth="1"/>
    <col min="1284" max="1284" width="6.85546875" style="77" customWidth="1"/>
    <col min="1285" max="1285" width="12.7109375" style="77" bestFit="1" customWidth="1"/>
    <col min="1286" max="1536" width="9.140625" style="77"/>
    <col min="1537" max="1537" width="11.85546875" style="77" bestFit="1" customWidth="1"/>
    <col min="1538" max="1538" width="7.28515625" style="77" bestFit="1" customWidth="1"/>
    <col min="1539" max="1539" width="3.28515625" style="77" customWidth="1"/>
    <col min="1540" max="1540" width="6.85546875" style="77" customWidth="1"/>
    <col min="1541" max="1541" width="12.7109375" style="77" bestFit="1" customWidth="1"/>
    <col min="1542" max="1792" width="9.140625" style="77"/>
    <col min="1793" max="1793" width="11.85546875" style="77" bestFit="1" customWidth="1"/>
    <col min="1794" max="1794" width="7.28515625" style="77" bestFit="1" customWidth="1"/>
    <col min="1795" max="1795" width="3.28515625" style="77" customWidth="1"/>
    <col min="1796" max="1796" width="6.85546875" style="77" customWidth="1"/>
    <col min="1797" max="1797" width="12.7109375" style="77" bestFit="1" customWidth="1"/>
    <col min="1798" max="2048" width="9.140625" style="77"/>
    <col min="2049" max="2049" width="11.85546875" style="77" bestFit="1" customWidth="1"/>
    <col min="2050" max="2050" width="7.28515625" style="77" bestFit="1" customWidth="1"/>
    <col min="2051" max="2051" width="3.28515625" style="77" customWidth="1"/>
    <col min="2052" max="2052" width="6.85546875" style="77" customWidth="1"/>
    <col min="2053" max="2053" width="12.7109375" style="77" bestFit="1" customWidth="1"/>
    <col min="2054" max="2304" width="9.140625" style="77"/>
    <col min="2305" max="2305" width="11.85546875" style="77" bestFit="1" customWidth="1"/>
    <col min="2306" max="2306" width="7.28515625" style="77" bestFit="1" customWidth="1"/>
    <col min="2307" max="2307" width="3.28515625" style="77" customWidth="1"/>
    <col min="2308" max="2308" width="6.85546875" style="77" customWidth="1"/>
    <col min="2309" max="2309" width="12.7109375" style="77" bestFit="1" customWidth="1"/>
    <col min="2310" max="2560" width="9.140625" style="77"/>
    <col min="2561" max="2561" width="11.85546875" style="77" bestFit="1" customWidth="1"/>
    <col min="2562" max="2562" width="7.28515625" style="77" bestFit="1" customWidth="1"/>
    <col min="2563" max="2563" width="3.28515625" style="77" customWidth="1"/>
    <col min="2564" max="2564" width="6.85546875" style="77" customWidth="1"/>
    <col min="2565" max="2565" width="12.7109375" style="77" bestFit="1" customWidth="1"/>
    <col min="2566" max="2816" width="9.140625" style="77"/>
    <col min="2817" max="2817" width="11.85546875" style="77" bestFit="1" customWidth="1"/>
    <col min="2818" max="2818" width="7.28515625" style="77" bestFit="1" customWidth="1"/>
    <col min="2819" max="2819" width="3.28515625" style="77" customWidth="1"/>
    <col min="2820" max="2820" width="6.85546875" style="77" customWidth="1"/>
    <col min="2821" max="2821" width="12.7109375" style="77" bestFit="1" customWidth="1"/>
    <col min="2822" max="3072" width="9.140625" style="77"/>
    <col min="3073" max="3073" width="11.85546875" style="77" bestFit="1" customWidth="1"/>
    <col min="3074" max="3074" width="7.28515625" style="77" bestFit="1" customWidth="1"/>
    <col min="3075" max="3075" width="3.28515625" style="77" customWidth="1"/>
    <col min="3076" max="3076" width="6.85546875" style="77" customWidth="1"/>
    <col min="3077" max="3077" width="12.7109375" style="77" bestFit="1" customWidth="1"/>
    <col min="3078" max="3328" width="9.140625" style="77"/>
    <col min="3329" max="3329" width="11.85546875" style="77" bestFit="1" customWidth="1"/>
    <col min="3330" max="3330" width="7.28515625" style="77" bestFit="1" customWidth="1"/>
    <col min="3331" max="3331" width="3.28515625" style="77" customWidth="1"/>
    <col min="3332" max="3332" width="6.85546875" style="77" customWidth="1"/>
    <col min="3333" max="3333" width="12.7109375" style="77" bestFit="1" customWidth="1"/>
    <col min="3334" max="3584" width="9.140625" style="77"/>
    <col min="3585" max="3585" width="11.85546875" style="77" bestFit="1" customWidth="1"/>
    <col min="3586" max="3586" width="7.28515625" style="77" bestFit="1" customWidth="1"/>
    <col min="3587" max="3587" width="3.28515625" style="77" customWidth="1"/>
    <col min="3588" max="3588" width="6.85546875" style="77" customWidth="1"/>
    <col min="3589" max="3589" width="12.7109375" style="77" bestFit="1" customWidth="1"/>
    <col min="3590" max="3840" width="9.140625" style="77"/>
    <col min="3841" max="3841" width="11.85546875" style="77" bestFit="1" customWidth="1"/>
    <col min="3842" max="3842" width="7.28515625" style="77" bestFit="1" customWidth="1"/>
    <col min="3843" max="3843" width="3.28515625" style="77" customWidth="1"/>
    <col min="3844" max="3844" width="6.85546875" style="77" customWidth="1"/>
    <col min="3845" max="3845" width="12.7109375" style="77" bestFit="1" customWidth="1"/>
    <col min="3846" max="4096" width="9.140625" style="77"/>
    <col min="4097" max="4097" width="11.85546875" style="77" bestFit="1" customWidth="1"/>
    <col min="4098" max="4098" width="7.28515625" style="77" bestFit="1" customWidth="1"/>
    <col min="4099" max="4099" width="3.28515625" style="77" customWidth="1"/>
    <col min="4100" max="4100" width="6.85546875" style="77" customWidth="1"/>
    <col min="4101" max="4101" width="12.7109375" style="77" bestFit="1" customWidth="1"/>
    <col min="4102" max="4352" width="9.140625" style="77"/>
    <col min="4353" max="4353" width="11.85546875" style="77" bestFit="1" customWidth="1"/>
    <col min="4354" max="4354" width="7.28515625" style="77" bestFit="1" customWidth="1"/>
    <col min="4355" max="4355" width="3.28515625" style="77" customWidth="1"/>
    <col min="4356" max="4356" width="6.85546875" style="77" customWidth="1"/>
    <col min="4357" max="4357" width="12.7109375" style="77" bestFit="1" customWidth="1"/>
    <col min="4358" max="4608" width="9.140625" style="77"/>
    <col min="4609" max="4609" width="11.85546875" style="77" bestFit="1" customWidth="1"/>
    <col min="4610" max="4610" width="7.28515625" style="77" bestFit="1" customWidth="1"/>
    <col min="4611" max="4611" width="3.28515625" style="77" customWidth="1"/>
    <col min="4612" max="4612" width="6.85546875" style="77" customWidth="1"/>
    <col min="4613" max="4613" width="12.7109375" style="77" bestFit="1" customWidth="1"/>
    <col min="4614" max="4864" width="9.140625" style="77"/>
    <col min="4865" max="4865" width="11.85546875" style="77" bestFit="1" customWidth="1"/>
    <col min="4866" max="4866" width="7.28515625" style="77" bestFit="1" customWidth="1"/>
    <col min="4867" max="4867" width="3.28515625" style="77" customWidth="1"/>
    <col min="4868" max="4868" width="6.85546875" style="77" customWidth="1"/>
    <col min="4869" max="4869" width="12.7109375" style="77" bestFit="1" customWidth="1"/>
    <col min="4870" max="5120" width="9.140625" style="77"/>
    <col min="5121" max="5121" width="11.85546875" style="77" bestFit="1" customWidth="1"/>
    <col min="5122" max="5122" width="7.28515625" style="77" bestFit="1" customWidth="1"/>
    <col min="5123" max="5123" width="3.28515625" style="77" customWidth="1"/>
    <col min="5124" max="5124" width="6.85546875" style="77" customWidth="1"/>
    <col min="5125" max="5125" width="12.7109375" style="77" bestFit="1" customWidth="1"/>
    <col min="5126" max="5376" width="9.140625" style="77"/>
    <col min="5377" max="5377" width="11.85546875" style="77" bestFit="1" customWidth="1"/>
    <col min="5378" max="5378" width="7.28515625" style="77" bestFit="1" customWidth="1"/>
    <col min="5379" max="5379" width="3.28515625" style="77" customWidth="1"/>
    <col min="5380" max="5380" width="6.85546875" style="77" customWidth="1"/>
    <col min="5381" max="5381" width="12.7109375" style="77" bestFit="1" customWidth="1"/>
    <col min="5382" max="5632" width="9.140625" style="77"/>
    <col min="5633" max="5633" width="11.85546875" style="77" bestFit="1" customWidth="1"/>
    <col min="5634" max="5634" width="7.28515625" style="77" bestFit="1" customWidth="1"/>
    <col min="5635" max="5635" width="3.28515625" style="77" customWidth="1"/>
    <col min="5636" max="5636" width="6.85546875" style="77" customWidth="1"/>
    <col min="5637" max="5637" width="12.7109375" style="77" bestFit="1" customWidth="1"/>
    <col min="5638" max="5888" width="9.140625" style="77"/>
    <col min="5889" max="5889" width="11.85546875" style="77" bestFit="1" customWidth="1"/>
    <col min="5890" max="5890" width="7.28515625" style="77" bestFit="1" customWidth="1"/>
    <col min="5891" max="5891" width="3.28515625" style="77" customWidth="1"/>
    <col min="5892" max="5892" width="6.85546875" style="77" customWidth="1"/>
    <col min="5893" max="5893" width="12.7109375" style="77" bestFit="1" customWidth="1"/>
    <col min="5894" max="6144" width="9.140625" style="77"/>
    <col min="6145" max="6145" width="11.85546875" style="77" bestFit="1" customWidth="1"/>
    <col min="6146" max="6146" width="7.28515625" style="77" bestFit="1" customWidth="1"/>
    <col min="6147" max="6147" width="3.28515625" style="77" customWidth="1"/>
    <col min="6148" max="6148" width="6.85546875" style="77" customWidth="1"/>
    <col min="6149" max="6149" width="12.7109375" style="77" bestFit="1" customWidth="1"/>
    <col min="6150" max="6400" width="9.140625" style="77"/>
    <col min="6401" max="6401" width="11.85546875" style="77" bestFit="1" customWidth="1"/>
    <col min="6402" max="6402" width="7.28515625" style="77" bestFit="1" customWidth="1"/>
    <col min="6403" max="6403" width="3.28515625" style="77" customWidth="1"/>
    <col min="6404" max="6404" width="6.85546875" style="77" customWidth="1"/>
    <col min="6405" max="6405" width="12.7109375" style="77" bestFit="1" customWidth="1"/>
    <col min="6406" max="6656" width="9.140625" style="77"/>
    <col min="6657" max="6657" width="11.85546875" style="77" bestFit="1" customWidth="1"/>
    <col min="6658" max="6658" width="7.28515625" style="77" bestFit="1" customWidth="1"/>
    <col min="6659" max="6659" width="3.28515625" style="77" customWidth="1"/>
    <col min="6660" max="6660" width="6.85546875" style="77" customWidth="1"/>
    <col min="6661" max="6661" width="12.7109375" style="77" bestFit="1" customWidth="1"/>
    <col min="6662" max="6912" width="9.140625" style="77"/>
    <col min="6913" max="6913" width="11.85546875" style="77" bestFit="1" customWidth="1"/>
    <col min="6914" max="6914" width="7.28515625" style="77" bestFit="1" customWidth="1"/>
    <col min="6915" max="6915" width="3.28515625" style="77" customWidth="1"/>
    <col min="6916" max="6916" width="6.85546875" style="77" customWidth="1"/>
    <col min="6917" max="6917" width="12.7109375" style="77" bestFit="1" customWidth="1"/>
    <col min="6918" max="7168" width="9.140625" style="77"/>
    <col min="7169" max="7169" width="11.85546875" style="77" bestFit="1" customWidth="1"/>
    <col min="7170" max="7170" width="7.28515625" style="77" bestFit="1" customWidth="1"/>
    <col min="7171" max="7171" width="3.28515625" style="77" customWidth="1"/>
    <col min="7172" max="7172" width="6.85546875" style="77" customWidth="1"/>
    <col min="7173" max="7173" width="12.7109375" style="77" bestFit="1" customWidth="1"/>
    <col min="7174" max="7424" width="9.140625" style="77"/>
    <col min="7425" max="7425" width="11.85546875" style="77" bestFit="1" customWidth="1"/>
    <col min="7426" max="7426" width="7.28515625" style="77" bestFit="1" customWidth="1"/>
    <col min="7427" max="7427" width="3.28515625" style="77" customWidth="1"/>
    <col min="7428" max="7428" width="6.85546875" style="77" customWidth="1"/>
    <col min="7429" max="7429" width="12.7109375" style="77" bestFit="1" customWidth="1"/>
    <col min="7430" max="7680" width="9.140625" style="77"/>
    <col min="7681" max="7681" width="11.85546875" style="77" bestFit="1" customWidth="1"/>
    <col min="7682" max="7682" width="7.28515625" style="77" bestFit="1" customWidth="1"/>
    <col min="7683" max="7683" width="3.28515625" style="77" customWidth="1"/>
    <col min="7684" max="7684" width="6.85546875" style="77" customWidth="1"/>
    <col min="7685" max="7685" width="12.7109375" style="77" bestFit="1" customWidth="1"/>
    <col min="7686" max="7936" width="9.140625" style="77"/>
    <col min="7937" max="7937" width="11.85546875" style="77" bestFit="1" customWidth="1"/>
    <col min="7938" max="7938" width="7.28515625" style="77" bestFit="1" customWidth="1"/>
    <col min="7939" max="7939" width="3.28515625" style="77" customWidth="1"/>
    <col min="7940" max="7940" width="6.85546875" style="77" customWidth="1"/>
    <col min="7941" max="7941" width="12.7109375" style="77" bestFit="1" customWidth="1"/>
    <col min="7942" max="8192" width="9.140625" style="77"/>
    <col min="8193" max="8193" width="11.85546875" style="77" bestFit="1" customWidth="1"/>
    <col min="8194" max="8194" width="7.28515625" style="77" bestFit="1" customWidth="1"/>
    <col min="8195" max="8195" width="3.28515625" style="77" customWidth="1"/>
    <col min="8196" max="8196" width="6.85546875" style="77" customWidth="1"/>
    <col min="8197" max="8197" width="12.7109375" style="77" bestFit="1" customWidth="1"/>
    <col min="8198" max="8448" width="9.140625" style="77"/>
    <col min="8449" max="8449" width="11.85546875" style="77" bestFit="1" customWidth="1"/>
    <col min="8450" max="8450" width="7.28515625" style="77" bestFit="1" customWidth="1"/>
    <col min="8451" max="8451" width="3.28515625" style="77" customWidth="1"/>
    <col min="8452" max="8452" width="6.85546875" style="77" customWidth="1"/>
    <col min="8453" max="8453" width="12.7109375" style="77" bestFit="1" customWidth="1"/>
    <col min="8454" max="8704" width="9.140625" style="77"/>
    <col min="8705" max="8705" width="11.85546875" style="77" bestFit="1" customWidth="1"/>
    <col min="8706" max="8706" width="7.28515625" style="77" bestFit="1" customWidth="1"/>
    <col min="8707" max="8707" width="3.28515625" style="77" customWidth="1"/>
    <col min="8708" max="8708" width="6.85546875" style="77" customWidth="1"/>
    <col min="8709" max="8709" width="12.7109375" style="77" bestFit="1" customWidth="1"/>
    <col min="8710" max="8960" width="9.140625" style="77"/>
    <col min="8961" max="8961" width="11.85546875" style="77" bestFit="1" customWidth="1"/>
    <col min="8962" max="8962" width="7.28515625" style="77" bestFit="1" customWidth="1"/>
    <col min="8963" max="8963" width="3.28515625" style="77" customWidth="1"/>
    <col min="8964" max="8964" width="6.85546875" style="77" customWidth="1"/>
    <col min="8965" max="8965" width="12.7109375" style="77" bestFit="1" customWidth="1"/>
    <col min="8966" max="9216" width="9.140625" style="77"/>
    <col min="9217" max="9217" width="11.85546875" style="77" bestFit="1" customWidth="1"/>
    <col min="9218" max="9218" width="7.28515625" style="77" bestFit="1" customWidth="1"/>
    <col min="9219" max="9219" width="3.28515625" style="77" customWidth="1"/>
    <col min="9220" max="9220" width="6.85546875" style="77" customWidth="1"/>
    <col min="9221" max="9221" width="12.7109375" style="77" bestFit="1" customWidth="1"/>
    <col min="9222" max="9472" width="9.140625" style="77"/>
    <col min="9473" max="9473" width="11.85546875" style="77" bestFit="1" customWidth="1"/>
    <col min="9474" max="9474" width="7.28515625" style="77" bestFit="1" customWidth="1"/>
    <col min="9475" max="9475" width="3.28515625" style="77" customWidth="1"/>
    <col min="9476" max="9476" width="6.85546875" style="77" customWidth="1"/>
    <col min="9477" max="9477" width="12.7109375" style="77" bestFit="1" customWidth="1"/>
    <col min="9478" max="9728" width="9.140625" style="77"/>
    <col min="9729" max="9729" width="11.85546875" style="77" bestFit="1" customWidth="1"/>
    <col min="9730" max="9730" width="7.28515625" style="77" bestFit="1" customWidth="1"/>
    <col min="9731" max="9731" width="3.28515625" style="77" customWidth="1"/>
    <col min="9732" max="9732" width="6.85546875" style="77" customWidth="1"/>
    <col min="9733" max="9733" width="12.7109375" style="77" bestFit="1" customWidth="1"/>
    <col min="9734" max="9984" width="9.140625" style="77"/>
    <col min="9985" max="9985" width="11.85546875" style="77" bestFit="1" customWidth="1"/>
    <col min="9986" max="9986" width="7.28515625" style="77" bestFit="1" customWidth="1"/>
    <col min="9987" max="9987" width="3.28515625" style="77" customWidth="1"/>
    <col min="9988" max="9988" width="6.85546875" style="77" customWidth="1"/>
    <col min="9989" max="9989" width="12.7109375" style="77" bestFit="1" customWidth="1"/>
    <col min="9990" max="10240" width="9.140625" style="77"/>
    <col min="10241" max="10241" width="11.85546875" style="77" bestFit="1" customWidth="1"/>
    <col min="10242" max="10242" width="7.28515625" style="77" bestFit="1" customWidth="1"/>
    <col min="10243" max="10243" width="3.28515625" style="77" customWidth="1"/>
    <col min="10244" max="10244" width="6.85546875" style="77" customWidth="1"/>
    <col min="10245" max="10245" width="12.7109375" style="77" bestFit="1" customWidth="1"/>
    <col min="10246" max="10496" width="9.140625" style="77"/>
    <col min="10497" max="10497" width="11.85546875" style="77" bestFit="1" customWidth="1"/>
    <col min="10498" max="10498" width="7.28515625" style="77" bestFit="1" customWidth="1"/>
    <col min="10499" max="10499" width="3.28515625" style="77" customWidth="1"/>
    <col min="10500" max="10500" width="6.85546875" style="77" customWidth="1"/>
    <col min="10501" max="10501" width="12.7109375" style="77" bestFit="1" customWidth="1"/>
    <col min="10502" max="10752" width="9.140625" style="77"/>
    <col min="10753" max="10753" width="11.85546875" style="77" bestFit="1" customWidth="1"/>
    <col min="10754" max="10754" width="7.28515625" style="77" bestFit="1" customWidth="1"/>
    <col min="10755" max="10755" width="3.28515625" style="77" customWidth="1"/>
    <col min="10756" max="10756" width="6.85546875" style="77" customWidth="1"/>
    <col min="10757" max="10757" width="12.7109375" style="77" bestFit="1" customWidth="1"/>
    <col min="10758" max="11008" width="9.140625" style="77"/>
    <col min="11009" max="11009" width="11.85546875" style="77" bestFit="1" customWidth="1"/>
    <col min="11010" max="11010" width="7.28515625" style="77" bestFit="1" customWidth="1"/>
    <col min="11011" max="11011" width="3.28515625" style="77" customWidth="1"/>
    <col min="11012" max="11012" width="6.85546875" style="77" customWidth="1"/>
    <col min="11013" max="11013" width="12.7109375" style="77" bestFit="1" customWidth="1"/>
    <col min="11014" max="11264" width="9.140625" style="77"/>
    <col min="11265" max="11265" width="11.85546875" style="77" bestFit="1" customWidth="1"/>
    <col min="11266" max="11266" width="7.28515625" style="77" bestFit="1" customWidth="1"/>
    <col min="11267" max="11267" width="3.28515625" style="77" customWidth="1"/>
    <col min="11268" max="11268" width="6.85546875" style="77" customWidth="1"/>
    <col min="11269" max="11269" width="12.7109375" style="77" bestFit="1" customWidth="1"/>
    <col min="11270" max="11520" width="9.140625" style="77"/>
    <col min="11521" max="11521" width="11.85546875" style="77" bestFit="1" customWidth="1"/>
    <col min="11522" max="11522" width="7.28515625" style="77" bestFit="1" customWidth="1"/>
    <col min="11523" max="11523" width="3.28515625" style="77" customWidth="1"/>
    <col min="11524" max="11524" width="6.85546875" style="77" customWidth="1"/>
    <col min="11525" max="11525" width="12.7109375" style="77" bestFit="1" customWidth="1"/>
    <col min="11526" max="11776" width="9.140625" style="77"/>
    <col min="11777" max="11777" width="11.85546875" style="77" bestFit="1" customWidth="1"/>
    <col min="11778" max="11778" width="7.28515625" style="77" bestFit="1" customWidth="1"/>
    <col min="11779" max="11779" width="3.28515625" style="77" customWidth="1"/>
    <col min="11780" max="11780" width="6.85546875" style="77" customWidth="1"/>
    <col min="11781" max="11781" width="12.7109375" style="77" bestFit="1" customWidth="1"/>
    <col min="11782" max="12032" width="9.140625" style="77"/>
    <col min="12033" max="12033" width="11.85546875" style="77" bestFit="1" customWidth="1"/>
    <col min="12034" max="12034" width="7.28515625" style="77" bestFit="1" customWidth="1"/>
    <col min="12035" max="12035" width="3.28515625" style="77" customWidth="1"/>
    <col min="12036" max="12036" width="6.85546875" style="77" customWidth="1"/>
    <col min="12037" max="12037" width="12.7109375" style="77" bestFit="1" customWidth="1"/>
    <col min="12038" max="12288" width="9.140625" style="77"/>
    <col min="12289" max="12289" width="11.85546875" style="77" bestFit="1" customWidth="1"/>
    <col min="12290" max="12290" width="7.28515625" style="77" bestFit="1" customWidth="1"/>
    <col min="12291" max="12291" width="3.28515625" style="77" customWidth="1"/>
    <col min="12292" max="12292" width="6.85546875" style="77" customWidth="1"/>
    <col min="12293" max="12293" width="12.7109375" style="77" bestFit="1" customWidth="1"/>
    <col min="12294" max="12544" width="9.140625" style="77"/>
    <col min="12545" max="12545" width="11.85546875" style="77" bestFit="1" customWidth="1"/>
    <col min="12546" max="12546" width="7.28515625" style="77" bestFit="1" customWidth="1"/>
    <col min="12547" max="12547" width="3.28515625" style="77" customWidth="1"/>
    <col min="12548" max="12548" width="6.85546875" style="77" customWidth="1"/>
    <col min="12549" max="12549" width="12.7109375" style="77" bestFit="1" customWidth="1"/>
    <col min="12550" max="12800" width="9.140625" style="77"/>
    <col min="12801" max="12801" width="11.85546875" style="77" bestFit="1" customWidth="1"/>
    <col min="12802" max="12802" width="7.28515625" style="77" bestFit="1" customWidth="1"/>
    <col min="12803" max="12803" width="3.28515625" style="77" customWidth="1"/>
    <col min="12804" max="12804" width="6.85546875" style="77" customWidth="1"/>
    <col min="12805" max="12805" width="12.7109375" style="77" bestFit="1" customWidth="1"/>
    <col min="12806" max="13056" width="9.140625" style="77"/>
    <col min="13057" max="13057" width="11.85546875" style="77" bestFit="1" customWidth="1"/>
    <col min="13058" max="13058" width="7.28515625" style="77" bestFit="1" customWidth="1"/>
    <col min="13059" max="13059" width="3.28515625" style="77" customWidth="1"/>
    <col min="13060" max="13060" width="6.85546875" style="77" customWidth="1"/>
    <col min="13061" max="13061" width="12.7109375" style="77" bestFit="1" customWidth="1"/>
    <col min="13062" max="13312" width="9.140625" style="77"/>
    <col min="13313" max="13313" width="11.85546875" style="77" bestFit="1" customWidth="1"/>
    <col min="13314" max="13314" width="7.28515625" style="77" bestFit="1" customWidth="1"/>
    <col min="13315" max="13315" width="3.28515625" style="77" customWidth="1"/>
    <col min="13316" max="13316" width="6.85546875" style="77" customWidth="1"/>
    <col min="13317" max="13317" width="12.7109375" style="77" bestFit="1" customWidth="1"/>
    <col min="13318" max="13568" width="9.140625" style="77"/>
    <col min="13569" max="13569" width="11.85546875" style="77" bestFit="1" customWidth="1"/>
    <col min="13570" max="13570" width="7.28515625" style="77" bestFit="1" customWidth="1"/>
    <col min="13571" max="13571" width="3.28515625" style="77" customWidth="1"/>
    <col min="13572" max="13572" width="6.85546875" style="77" customWidth="1"/>
    <col min="13573" max="13573" width="12.7109375" style="77" bestFit="1" customWidth="1"/>
    <col min="13574" max="13824" width="9.140625" style="77"/>
    <col min="13825" max="13825" width="11.85546875" style="77" bestFit="1" customWidth="1"/>
    <col min="13826" max="13826" width="7.28515625" style="77" bestFit="1" customWidth="1"/>
    <col min="13827" max="13827" width="3.28515625" style="77" customWidth="1"/>
    <col min="13828" max="13828" width="6.85546875" style="77" customWidth="1"/>
    <col min="13829" max="13829" width="12.7109375" style="77" bestFit="1" customWidth="1"/>
    <col min="13830" max="14080" width="9.140625" style="77"/>
    <col min="14081" max="14081" width="11.85546875" style="77" bestFit="1" customWidth="1"/>
    <col min="14082" max="14082" width="7.28515625" style="77" bestFit="1" customWidth="1"/>
    <col min="14083" max="14083" width="3.28515625" style="77" customWidth="1"/>
    <col min="14084" max="14084" width="6.85546875" style="77" customWidth="1"/>
    <col min="14085" max="14085" width="12.7109375" style="77" bestFit="1" customWidth="1"/>
    <col min="14086" max="14336" width="9.140625" style="77"/>
    <col min="14337" max="14337" width="11.85546875" style="77" bestFit="1" customWidth="1"/>
    <col min="14338" max="14338" width="7.28515625" style="77" bestFit="1" customWidth="1"/>
    <col min="14339" max="14339" width="3.28515625" style="77" customWidth="1"/>
    <col min="14340" max="14340" width="6.85546875" style="77" customWidth="1"/>
    <col min="14341" max="14341" width="12.7109375" style="77" bestFit="1" customWidth="1"/>
    <col min="14342" max="14592" width="9.140625" style="77"/>
    <col min="14593" max="14593" width="11.85546875" style="77" bestFit="1" customWidth="1"/>
    <col min="14594" max="14594" width="7.28515625" style="77" bestFit="1" customWidth="1"/>
    <col min="14595" max="14595" width="3.28515625" style="77" customWidth="1"/>
    <col min="14596" max="14596" width="6.85546875" style="77" customWidth="1"/>
    <col min="14597" max="14597" width="12.7109375" style="77" bestFit="1" customWidth="1"/>
    <col min="14598" max="14848" width="9.140625" style="77"/>
    <col min="14849" max="14849" width="11.85546875" style="77" bestFit="1" customWidth="1"/>
    <col min="14850" max="14850" width="7.28515625" style="77" bestFit="1" customWidth="1"/>
    <col min="14851" max="14851" width="3.28515625" style="77" customWidth="1"/>
    <col min="14852" max="14852" width="6.85546875" style="77" customWidth="1"/>
    <col min="14853" max="14853" width="12.7109375" style="77" bestFit="1" customWidth="1"/>
    <col min="14854" max="15104" width="9.140625" style="77"/>
    <col min="15105" max="15105" width="11.85546875" style="77" bestFit="1" customWidth="1"/>
    <col min="15106" max="15106" width="7.28515625" style="77" bestFit="1" customWidth="1"/>
    <col min="15107" max="15107" width="3.28515625" style="77" customWidth="1"/>
    <col min="15108" max="15108" width="6.85546875" style="77" customWidth="1"/>
    <col min="15109" max="15109" width="12.7109375" style="77" bestFit="1" customWidth="1"/>
    <col min="15110" max="15360" width="9.140625" style="77"/>
    <col min="15361" max="15361" width="11.85546875" style="77" bestFit="1" customWidth="1"/>
    <col min="15362" max="15362" width="7.28515625" style="77" bestFit="1" customWidth="1"/>
    <col min="15363" max="15363" width="3.28515625" style="77" customWidth="1"/>
    <col min="15364" max="15364" width="6.85546875" style="77" customWidth="1"/>
    <col min="15365" max="15365" width="12.7109375" style="77" bestFit="1" customWidth="1"/>
    <col min="15366" max="15616" width="9.140625" style="77"/>
    <col min="15617" max="15617" width="11.85546875" style="77" bestFit="1" customWidth="1"/>
    <col min="15618" max="15618" width="7.28515625" style="77" bestFit="1" customWidth="1"/>
    <col min="15619" max="15619" width="3.28515625" style="77" customWidth="1"/>
    <col min="15620" max="15620" width="6.85546875" style="77" customWidth="1"/>
    <col min="15621" max="15621" width="12.7109375" style="77" bestFit="1" customWidth="1"/>
    <col min="15622" max="15872" width="9.140625" style="77"/>
    <col min="15873" max="15873" width="11.85546875" style="77" bestFit="1" customWidth="1"/>
    <col min="15874" max="15874" width="7.28515625" style="77" bestFit="1" customWidth="1"/>
    <col min="15875" max="15875" width="3.28515625" style="77" customWidth="1"/>
    <col min="15876" max="15876" width="6.85546875" style="77" customWidth="1"/>
    <col min="15877" max="15877" width="12.7109375" style="77" bestFit="1" customWidth="1"/>
    <col min="15878" max="16128" width="9.140625" style="77"/>
    <col min="16129" max="16129" width="11.85546875" style="77" bestFit="1" customWidth="1"/>
    <col min="16130" max="16130" width="7.28515625" style="77" bestFit="1" customWidth="1"/>
    <col min="16131" max="16131" width="3.28515625" style="77" customWidth="1"/>
    <col min="16132" max="16132" width="6.85546875" style="77" customWidth="1"/>
    <col min="16133" max="16133" width="12.7109375" style="77" bestFit="1" customWidth="1"/>
    <col min="16134" max="16384" width="9.140625" style="77"/>
  </cols>
  <sheetData>
    <row r="1" spans="1:10" ht="23.25" x14ac:dyDescent="0.35">
      <c r="A1" s="76" t="s">
        <v>110</v>
      </c>
      <c r="B1" s="75" t="s">
        <v>107</v>
      </c>
      <c r="D1" s="69" t="s">
        <v>111</v>
      </c>
    </row>
    <row r="2" spans="1:10" ht="17.25" x14ac:dyDescent="0.25">
      <c r="A2" s="83" t="s">
        <v>112</v>
      </c>
      <c r="B2" s="84">
        <v>5</v>
      </c>
      <c r="E2" s="80" t="s">
        <v>119</v>
      </c>
    </row>
    <row r="3" spans="1:10" x14ac:dyDescent="0.2">
      <c r="A3" s="83" t="s">
        <v>114</v>
      </c>
      <c r="B3" s="84">
        <v>9</v>
      </c>
    </row>
    <row r="4" spans="1:10" x14ac:dyDescent="0.2">
      <c r="A4" s="83" t="s">
        <v>115</v>
      </c>
      <c r="B4" s="84">
        <v>9</v>
      </c>
      <c r="J4" s="251" t="s">
        <v>620</v>
      </c>
    </row>
    <row r="5" spans="1:10" x14ac:dyDescent="0.2">
      <c r="A5" s="83" t="s">
        <v>112</v>
      </c>
      <c r="B5" s="84">
        <v>6</v>
      </c>
      <c r="J5" s="251"/>
    </row>
    <row r="6" spans="1:10" x14ac:dyDescent="0.2">
      <c r="A6" s="83" t="s">
        <v>112</v>
      </c>
      <c r="B6" s="84">
        <v>15</v>
      </c>
      <c r="J6" s="251"/>
    </row>
    <row r="7" spans="1:10" x14ac:dyDescent="0.2">
      <c r="A7" s="83" t="s">
        <v>115</v>
      </c>
      <c r="B7" s="84">
        <v>12</v>
      </c>
      <c r="J7" s="251"/>
    </row>
    <row r="8" spans="1:10" x14ac:dyDescent="0.2">
      <c r="A8" s="83" t="s">
        <v>114</v>
      </c>
      <c r="B8" s="84">
        <v>10</v>
      </c>
      <c r="J8" s="251"/>
    </row>
    <row r="9" spans="1:10" x14ac:dyDescent="0.2">
      <c r="A9" s="83" t="s">
        <v>115</v>
      </c>
      <c r="B9" s="84">
        <v>6</v>
      </c>
      <c r="J9" s="251"/>
    </row>
    <row r="10" spans="1:10" x14ac:dyDescent="0.2">
      <c r="A10" s="83" t="s">
        <v>112</v>
      </c>
      <c r="B10" s="84">
        <v>11</v>
      </c>
      <c r="J10" s="251"/>
    </row>
    <row r="11" spans="1:10" x14ac:dyDescent="0.2">
      <c r="J11" s="251"/>
    </row>
    <row r="12" spans="1:10" x14ac:dyDescent="0.2">
      <c r="B12" s="72">
        <f>COUNTIF(B1:B10,"&gt;=5") - COUNTIF(B1:B10,"&gt;10")</f>
        <v>6</v>
      </c>
      <c r="J12" s="251"/>
    </row>
    <row r="13" spans="1:10" s="73" customFormat="1" ht="21" x14ac:dyDescent="0.35">
      <c r="F13" s="74"/>
      <c r="J13" s="251"/>
    </row>
    <row r="14" spans="1:10" x14ac:dyDescent="0.2">
      <c r="J14" s="251"/>
    </row>
    <row r="15" spans="1:10" x14ac:dyDescent="0.2">
      <c r="J15" s="251"/>
    </row>
    <row r="16" spans="1:10" x14ac:dyDescent="0.2">
      <c r="A16" s="246" t="s">
        <v>2</v>
      </c>
      <c r="B16" s="246"/>
      <c r="C16" s="246"/>
      <c r="J16" s="251"/>
    </row>
    <row r="17" spans="1:10" x14ac:dyDescent="0.2">
      <c r="A17" s="246"/>
      <c r="B17" s="246"/>
      <c r="C17" s="246"/>
      <c r="J17" s="251"/>
    </row>
    <row r="18" spans="1:10" x14ac:dyDescent="0.2">
      <c r="J18" s="251"/>
    </row>
    <row r="19" spans="1:10" x14ac:dyDescent="0.2">
      <c r="J19" s="251"/>
    </row>
    <row r="20" spans="1:10" x14ac:dyDescent="0.2">
      <c r="J20" s="251"/>
    </row>
    <row r="21" spans="1:10" x14ac:dyDescent="0.2">
      <c r="J21" s="251"/>
    </row>
    <row r="22" spans="1:10" x14ac:dyDescent="0.2">
      <c r="J22" s="251"/>
    </row>
    <row r="23" spans="1:10" x14ac:dyDescent="0.2">
      <c r="J23" s="251"/>
    </row>
    <row r="24" spans="1:10" x14ac:dyDescent="0.2">
      <c r="J24" s="251"/>
    </row>
    <row r="25" spans="1:10" x14ac:dyDescent="0.2">
      <c r="J25" s="251"/>
    </row>
    <row r="26" spans="1:10" x14ac:dyDescent="0.2">
      <c r="J26" s="251"/>
    </row>
    <row r="27" spans="1:10" x14ac:dyDescent="0.2">
      <c r="J27" s="251"/>
    </row>
    <row r="28" spans="1:10" x14ac:dyDescent="0.2">
      <c r="J28" s="251"/>
    </row>
    <row r="29" spans="1:10" x14ac:dyDescent="0.2">
      <c r="J29" s="251"/>
    </row>
    <row r="30" spans="1:10" x14ac:dyDescent="0.2">
      <c r="J30" s="251"/>
    </row>
    <row r="31" spans="1:10" x14ac:dyDescent="0.2">
      <c r="J31" s="251"/>
    </row>
    <row r="32" spans="1:10" x14ac:dyDescent="0.2">
      <c r="J32" s="251"/>
    </row>
    <row r="33" spans="10:10" x14ac:dyDescent="0.2">
      <c r="J33" s="251"/>
    </row>
    <row r="34" spans="10:10" x14ac:dyDescent="0.2">
      <c r="J34" s="251"/>
    </row>
    <row r="35" spans="10:10" x14ac:dyDescent="0.2">
      <c r="J35" s="251"/>
    </row>
    <row r="36" spans="10:10" x14ac:dyDescent="0.2">
      <c r="J36" s="251"/>
    </row>
    <row r="37" spans="10:10" x14ac:dyDescent="0.2">
      <c r="J37" s="251"/>
    </row>
    <row r="38" spans="10:10" x14ac:dyDescent="0.2">
      <c r="J38" s="251"/>
    </row>
    <row r="39" spans="10:10" x14ac:dyDescent="0.2">
      <c r="J39" s="251"/>
    </row>
    <row r="40" spans="10:10" x14ac:dyDescent="0.2">
      <c r="J40" s="251"/>
    </row>
    <row r="41" spans="10:10" x14ac:dyDescent="0.2">
      <c r="J41" s="251"/>
    </row>
    <row r="42" spans="10:10" x14ac:dyDescent="0.2">
      <c r="J42" s="251"/>
    </row>
    <row r="43" spans="10:10" x14ac:dyDescent="0.2">
      <c r="J43" s="251"/>
    </row>
    <row r="44" spans="10:10" x14ac:dyDescent="0.2">
      <c r="J44" s="251"/>
    </row>
    <row r="45" spans="10:10" x14ac:dyDescent="0.2">
      <c r="J45" s="251"/>
    </row>
    <row r="46" spans="10:10" x14ac:dyDescent="0.2">
      <c r="J46" s="251"/>
    </row>
    <row r="47" spans="10:10" x14ac:dyDescent="0.2">
      <c r="J47" s="251"/>
    </row>
    <row r="48" spans="10:10" x14ac:dyDescent="0.2">
      <c r="J48" s="251"/>
    </row>
  </sheetData>
  <customSheetViews>
    <customSheetView guid="{1160E4AC-8571-486A-A17E-602326FDD676}">
      <selection activeCell="B12" sqref="B12"/>
      <pageMargins left="0.75" right="0.75" top="1" bottom="1" header="0.5" footer="0.5"/>
      <headerFooter alignWithMargins="0"/>
    </customSheetView>
    <customSheetView guid="{145BDBF5-1F15-4A28-870E-0A9DFCC9AE60}">
      <selection activeCell="A16" sqref="A16:C17"/>
      <pageMargins left="0.75" right="0.75" top="1" bottom="1" header="0.5" footer="0.5"/>
      <headerFooter alignWithMargins="0"/>
    </customSheetView>
  </customSheetViews>
  <mergeCells count="2">
    <mergeCell ref="A16:C17"/>
    <mergeCell ref="J4:J48"/>
  </mergeCells>
  <hyperlinks>
    <hyperlink ref="A16:C17" location="Main_Page!A1" display="Main Page"/>
  </hyperlinks>
  <pageMargins left="0.75" right="0.75" top="1" bottom="1" header="0.5" footer="0.5"/>
  <headerFooter alignWithMargins="0"/>
  <pictur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55"/>
  <sheetViews>
    <sheetView workbookViewId="0">
      <selection activeCell="H54" sqref="H54:J55"/>
    </sheetView>
  </sheetViews>
  <sheetFormatPr defaultRowHeight="15" outlineLevelRow="2" x14ac:dyDescent="0.25"/>
  <sheetData>
    <row r="1" spans="1:11" x14ac:dyDescent="0.25">
      <c r="A1" t="s">
        <v>173</v>
      </c>
      <c r="B1" t="s">
        <v>187</v>
      </c>
    </row>
    <row r="2" spans="1:11" hidden="1" outlineLevel="2" x14ac:dyDescent="0.25">
      <c r="A2" t="s">
        <v>151</v>
      </c>
      <c r="B2">
        <v>2</v>
      </c>
    </row>
    <row r="3" spans="1:11" hidden="1" outlineLevel="2" x14ac:dyDescent="0.25">
      <c r="A3" t="s">
        <v>151</v>
      </c>
      <c r="B3">
        <v>3</v>
      </c>
    </row>
    <row r="4" spans="1:11" hidden="1" outlineLevel="2" x14ac:dyDescent="0.25">
      <c r="A4" t="s">
        <v>151</v>
      </c>
      <c r="B4">
        <v>4</v>
      </c>
    </row>
    <row r="5" spans="1:11" outlineLevel="1" collapsed="1" x14ac:dyDescent="0.25">
      <c r="A5" s="174" t="s">
        <v>576</v>
      </c>
      <c r="B5">
        <f>SUBTOTAL(9,B2:B4)</f>
        <v>9</v>
      </c>
    </row>
    <row r="6" spans="1:11" hidden="1" outlineLevel="2" x14ac:dyDescent="0.25">
      <c r="A6" t="s">
        <v>174</v>
      </c>
      <c r="B6">
        <v>3</v>
      </c>
    </row>
    <row r="7" spans="1:11" hidden="1" outlineLevel="2" x14ac:dyDescent="0.25">
      <c r="A7" t="s">
        <v>174</v>
      </c>
      <c r="B7">
        <v>4</v>
      </c>
    </row>
    <row r="8" spans="1:11" outlineLevel="1" collapsed="1" x14ac:dyDescent="0.25">
      <c r="A8" s="174" t="s">
        <v>577</v>
      </c>
      <c r="B8">
        <f>SUBTOTAL(9,B6:B7)</f>
        <v>7</v>
      </c>
      <c r="K8" s="328" t="s">
        <v>619</v>
      </c>
    </row>
    <row r="9" spans="1:11" ht="15" hidden="1" customHeight="1" outlineLevel="2" x14ac:dyDescent="0.25">
      <c r="A9" t="s">
        <v>175</v>
      </c>
      <c r="B9">
        <v>2</v>
      </c>
      <c r="K9" s="328"/>
    </row>
    <row r="10" spans="1:11" ht="15" hidden="1" customHeight="1" outlineLevel="2" x14ac:dyDescent="0.25">
      <c r="A10" t="s">
        <v>175</v>
      </c>
      <c r="B10">
        <v>3</v>
      </c>
      <c r="K10" s="328"/>
    </row>
    <row r="11" spans="1:11" ht="15" hidden="1" customHeight="1" outlineLevel="2" x14ac:dyDescent="0.25">
      <c r="A11" t="s">
        <v>175</v>
      </c>
      <c r="B11">
        <v>4</v>
      </c>
      <c r="K11" s="328"/>
    </row>
    <row r="12" spans="1:11" ht="15" customHeight="1" outlineLevel="1" collapsed="1" x14ac:dyDescent="0.25">
      <c r="A12" s="174" t="s">
        <v>578</v>
      </c>
      <c r="B12">
        <f>SUBTOTAL(9,B9:B11)</f>
        <v>9</v>
      </c>
      <c r="K12" s="328"/>
    </row>
    <row r="13" spans="1:11" ht="15" hidden="1" customHeight="1" outlineLevel="2" x14ac:dyDescent="0.25">
      <c r="A13" t="s">
        <v>176</v>
      </c>
      <c r="B13">
        <v>2</v>
      </c>
      <c r="K13" s="328"/>
    </row>
    <row r="14" spans="1:11" ht="15" hidden="1" customHeight="1" outlineLevel="2" x14ac:dyDescent="0.25">
      <c r="A14" t="s">
        <v>176</v>
      </c>
      <c r="B14">
        <v>3</v>
      </c>
      <c r="E14" s="118"/>
      <c r="F14" s="118"/>
      <c r="G14" s="118"/>
      <c r="H14" s="118"/>
      <c r="I14" s="118"/>
      <c r="K14" s="328"/>
    </row>
    <row r="15" spans="1:11" ht="15" hidden="1" customHeight="1" outlineLevel="2" x14ac:dyDescent="0.25">
      <c r="A15" t="s">
        <v>176</v>
      </c>
      <c r="B15">
        <v>4</v>
      </c>
      <c r="E15" s="118"/>
      <c r="F15" s="118"/>
      <c r="G15" s="118"/>
      <c r="H15" s="118"/>
      <c r="I15" s="118"/>
      <c r="K15" s="328"/>
    </row>
    <row r="16" spans="1:11" ht="15" customHeight="1" outlineLevel="1" collapsed="1" x14ac:dyDescent="0.25">
      <c r="A16" s="174" t="s">
        <v>579</v>
      </c>
      <c r="B16">
        <f>SUBTOTAL(9,B13:B15)</f>
        <v>9</v>
      </c>
      <c r="E16" s="118"/>
      <c r="F16" s="118"/>
      <c r="G16" s="118"/>
      <c r="H16" s="118"/>
      <c r="I16" s="118"/>
      <c r="K16" s="328"/>
    </row>
    <row r="17" spans="1:11" ht="15" hidden="1" customHeight="1" outlineLevel="2" x14ac:dyDescent="0.25">
      <c r="A17" t="s">
        <v>177</v>
      </c>
      <c r="B17">
        <v>2</v>
      </c>
      <c r="E17" s="118"/>
      <c r="F17" s="118"/>
      <c r="G17" s="118"/>
      <c r="H17" s="118"/>
      <c r="I17" s="118"/>
      <c r="K17" s="328"/>
    </row>
    <row r="18" spans="1:11" ht="15" hidden="1" customHeight="1" outlineLevel="2" x14ac:dyDescent="0.25">
      <c r="A18" t="s">
        <v>177</v>
      </c>
      <c r="B18">
        <v>3</v>
      </c>
      <c r="E18" s="118"/>
      <c r="F18" s="118"/>
      <c r="G18" s="118"/>
      <c r="H18" s="118"/>
      <c r="I18" s="118"/>
      <c r="K18" s="328"/>
    </row>
    <row r="19" spans="1:11" ht="15" hidden="1" customHeight="1" outlineLevel="2" x14ac:dyDescent="0.25">
      <c r="A19" t="s">
        <v>177</v>
      </c>
      <c r="B19">
        <v>4</v>
      </c>
      <c r="E19" s="118"/>
      <c r="F19" s="118"/>
      <c r="G19" s="118"/>
      <c r="H19" s="118"/>
      <c r="I19" s="118"/>
      <c r="K19" s="328"/>
    </row>
    <row r="20" spans="1:11" outlineLevel="1" collapsed="1" x14ac:dyDescent="0.25">
      <c r="A20" s="174" t="s">
        <v>580</v>
      </c>
      <c r="B20">
        <f>SUBTOTAL(9,B17:B19)</f>
        <v>9</v>
      </c>
      <c r="E20" s="118"/>
      <c r="F20" s="118"/>
      <c r="G20" s="118"/>
      <c r="H20" s="118"/>
      <c r="I20" s="118"/>
      <c r="K20" s="328"/>
    </row>
    <row r="21" spans="1:11" ht="15" hidden="1" customHeight="1" outlineLevel="2" x14ac:dyDescent="0.25">
      <c r="A21" t="s">
        <v>178</v>
      </c>
      <c r="B21">
        <v>2</v>
      </c>
      <c r="E21" s="118"/>
      <c r="F21" s="118"/>
      <c r="G21" s="118"/>
      <c r="H21" s="118"/>
      <c r="I21" s="118"/>
      <c r="K21" s="328"/>
    </row>
    <row r="22" spans="1:11" ht="15" hidden="1" customHeight="1" outlineLevel="2" x14ac:dyDescent="0.25">
      <c r="A22" t="s">
        <v>178</v>
      </c>
      <c r="B22">
        <v>3</v>
      </c>
      <c r="K22" s="328"/>
    </row>
    <row r="23" spans="1:11" ht="15" hidden="1" customHeight="1" outlineLevel="2" x14ac:dyDescent="0.25">
      <c r="A23" t="s">
        <v>178</v>
      </c>
      <c r="B23">
        <v>4</v>
      </c>
      <c r="K23" s="328"/>
    </row>
    <row r="24" spans="1:11" ht="15.75" outlineLevel="1" collapsed="1" thickBot="1" x14ac:dyDescent="0.3">
      <c r="A24" s="174" t="s">
        <v>581</v>
      </c>
      <c r="B24">
        <f>SUBTOTAL(9,B21:B23)</f>
        <v>9</v>
      </c>
      <c r="K24" s="328"/>
    </row>
    <row r="25" spans="1:11" ht="15" hidden="1" customHeight="1" outlineLevel="2" x14ac:dyDescent="0.25">
      <c r="A25" t="s">
        <v>179</v>
      </c>
      <c r="B25">
        <v>2</v>
      </c>
      <c r="K25" s="328"/>
    </row>
    <row r="26" spans="1:11" ht="15.75" hidden="1" customHeight="1" outlineLevel="2" thickBot="1" x14ac:dyDescent="0.3">
      <c r="A26" t="s">
        <v>179</v>
      </c>
      <c r="B26">
        <v>3</v>
      </c>
      <c r="K26" s="328"/>
    </row>
    <row r="27" spans="1:11" ht="16.5" hidden="1" customHeight="1" outlineLevel="2" thickBot="1" x14ac:dyDescent="0.3">
      <c r="A27" s="149" t="s">
        <v>179</v>
      </c>
      <c r="B27" s="149">
        <v>4</v>
      </c>
      <c r="K27" s="328"/>
    </row>
    <row r="28" spans="1:11" ht="16.5" customHeight="1" outlineLevel="1" collapsed="1" thickBot="1" x14ac:dyDescent="0.3">
      <c r="A28" s="149" t="s">
        <v>582</v>
      </c>
      <c r="B28" s="149">
        <f>SUBTOTAL(9,B25:B27)</f>
        <v>9</v>
      </c>
      <c r="K28" s="328"/>
    </row>
    <row r="29" spans="1:11" ht="16.5" hidden="1" customHeight="1" outlineLevel="2" thickBot="1" x14ac:dyDescent="0.3">
      <c r="A29" s="149" t="s">
        <v>180</v>
      </c>
      <c r="B29" s="149">
        <v>3</v>
      </c>
      <c r="K29" s="328"/>
    </row>
    <row r="30" spans="1:11" ht="16.5" outlineLevel="1" collapsed="1" thickBot="1" x14ac:dyDescent="0.3">
      <c r="A30" s="149" t="s">
        <v>583</v>
      </c>
      <c r="B30" s="149">
        <f>SUBTOTAL(9,B29:B29)</f>
        <v>3</v>
      </c>
      <c r="K30" s="328"/>
    </row>
    <row r="31" spans="1:11" ht="16.5" hidden="1" customHeight="1" outlineLevel="2" thickBot="1" x14ac:dyDescent="0.3">
      <c r="A31" s="149" t="s">
        <v>181</v>
      </c>
      <c r="B31" s="149">
        <v>2</v>
      </c>
      <c r="K31" s="328"/>
    </row>
    <row r="32" spans="1:11" ht="16.5" hidden="1" customHeight="1" outlineLevel="2" thickBot="1" x14ac:dyDescent="0.3">
      <c r="A32" s="149" t="s">
        <v>181</v>
      </c>
      <c r="B32" s="149">
        <v>3</v>
      </c>
      <c r="K32" s="328"/>
    </row>
    <row r="33" spans="1:11" ht="16.5" hidden="1" customHeight="1" outlineLevel="2" thickBot="1" x14ac:dyDescent="0.3">
      <c r="A33" s="149" t="s">
        <v>181</v>
      </c>
      <c r="B33" s="149">
        <v>4</v>
      </c>
      <c r="K33" s="328"/>
    </row>
    <row r="34" spans="1:11" ht="16.5" customHeight="1" outlineLevel="1" collapsed="1" thickBot="1" x14ac:dyDescent="0.3">
      <c r="A34" s="149" t="s">
        <v>584</v>
      </c>
      <c r="B34" s="149">
        <f>SUBTOTAL(9,B31:B33)</f>
        <v>9</v>
      </c>
      <c r="K34" s="328"/>
    </row>
    <row r="35" spans="1:11" ht="16.5" hidden="1" customHeight="1" outlineLevel="2" thickBot="1" x14ac:dyDescent="0.3">
      <c r="A35" s="149" t="s">
        <v>182</v>
      </c>
      <c r="B35" s="149">
        <v>2</v>
      </c>
      <c r="K35" s="328"/>
    </row>
    <row r="36" spans="1:11" ht="16.5" hidden="1" customHeight="1" outlineLevel="2" thickBot="1" x14ac:dyDescent="0.3">
      <c r="A36" s="149" t="s">
        <v>182</v>
      </c>
      <c r="B36" s="149">
        <v>3</v>
      </c>
      <c r="K36" s="328"/>
    </row>
    <row r="37" spans="1:11" ht="16.5" customHeight="1" outlineLevel="1" collapsed="1" thickBot="1" x14ac:dyDescent="0.3">
      <c r="A37" s="149" t="s">
        <v>585</v>
      </c>
      <c r="B37" s="149">
        <f>SUBTOTAL(9,B35:B36)</f>
        <v>5</v>
      </c>
      <c r="K37" s="328"/>
    </row>
    <row r="38" spans="1:11" ht="16.5" hidden="1" customHeight="1" outlineLevel="2" thickBot="1" x14ac:dyDescent="0.3">
      <c r="A38" s="149" t="s">
        <v>183</v>
      </c>
      <c r="B38" s="149">
        <v>2</v>
      </c>
      <c r="K38" s="328"/>
    </row>
    <row r="39" spans="1:11" ht="16.5" hidden="1" customHeight="1" outlineLevel="2" thickBot="1" x14ac:dyDescent="0.3">
      <c r="A39" s="149" t="s">
        <v>183</v>
      </c>
      <c r="B39" s="149">
        <v>3</v>
      </c>
      <c r="K39" s="328"/>
    </row>
    <row r="40" spans="1:11" ht="16.5" hidden="1" customHeight="1" outlineLevel="2" thickBot="1" x14ac:dyDescent="0.3">
      <c r="A40" s="149" t="s">
        <v>183</v>
      </c>
      <c r="B40" s="149">
        <v>4</v>
      </c>
      <c r="K40" s="328"/>
    </row>
    <row r="41" spans="1:11" ht="16.5" outlineLevel="1" collapsed="1" thickBot="1" x14ac:dyDescent="0.3">
      <c r="A41" s="149" t="s">
        <v>586</v>
      </c>
      <c r="B41" s="149">
        <f>SUBTOTAL(9,B38:B40)</f>
        <v>9</v>
      </c>
      <c r="K41" s="328"/>
    </row>
    <row r="42" spans="1:11" ht="16.5" hidden="1" customHeight="1" outlineLevel="2" thickBot="1" x14ac:dyDescent="0.3">
      <c r="A42" s="149" t="s">
        <v>184</v>
      </c>
      <c r="B42" s="149">
        <v>2</v>
      </c>
      <c r="K42" s="328"/>
    </row>
    <row r="43" spans="1:11" ht="16.5" hidden="1" customHeight="1" outlineLevel="2" thickBot="1" x14ac:dyDescent="0.3">
      <c r="A43" s="149" t="s">
        <v>184</v>
      </c>
      <c r="B43" s="149">
        <v>3</v>
      </c>
      <c r="K43" s="328"/>
    </row>
    <row r="44" spans="1:11" ht="16.5" hidden="1" customHeight="1" outlineLevel="2" thickBot="1" x14ac:dyDescent="0.3">
      <c r="A44" s="149" t="s">
        <v>184</v>
      </c>
      <c r="B44" s="149">
        <v>4</v>
      </c>
      <c r="K44" s="328"/>
    </row>
    <row r="45" spans="1:11" ht="16.5" outlineLevel="1" collapsed="1" thickBot="1" x14ac:dyDescent="0.3">
      <c r="A45" s="149" t="s">
        <v>587</v>
      </c>
      <c r="B45" s="149">
        <f>SUBTOTAL(9,B42:B44)</f>
        <v>9</v>
      </c>
      <c r="K45" s="328"/>
    </row>
    <row r="46" spans="1:11" ht="16.5" hidden="1" customHeight="1" outlineLevel="2" thickBot="1" x14ac:dyDescent="0.3">
      <c r="A46" s="149" t="s">
        <v>185</v>
      </c>
      <c r="B46" s="149">
        <v>2</v>
      </c>
      <c r="K46" s="328"/>
    </row>
    <row r="47" spans="1:11" ht="16.5" hidden="1" customHeight="1" outlineLevel="2" thickBot="1" x14ac:dyDescent="0.3">
      <c r="A47" s="149" t="s">
        <v>185</v>
      </c>
      <c r="B47" s="149">
        <v>3</v>
      </c>
      <c r="K47" s="328"/>
    </row>
    <row r="48" spans="1:11" ht="16.5" customHeight="1" outlineLevel="1" collapsed="1" thickBot="1" x14ac:dyDescent="0.3">
      <c r="A48" s="149" t="s">
        <v>588</v>
      </c>
      <c r="B48" s="149">
        <f>SUBTOTAL(9,B46:B47)</f>
        <v>5</v>
      </c>
      <c r="K48" s="328"/>
    </row>
    <row r="49" spans="1:11" ht="16.5" hidden="1" customHeight="1" outlineLevel="2" thickBot="1" x14ac:dyDescent="0.3">
      <c r="A49" s="149" t="s">
        <v>186</v>
      </c>
      <c r="B49" s="149">
        <v>3</v>
      </c>
      <c r="K49" s="328"/>
    </row>
    <row r="50" spans="1:11" ht="16.5" hidden="1" customHeight="1" outlineLevel="2" thickBot="1" x14ac:dyDescent="0.3">
      <c r="A50" s="149" t="s">
        <v>186</v>
      </c>
      <c r="B50" s="149">
        <v>4</v>
      </c>
      <c r="K50" s="328"/>
    </row>
    <row r="51" spans="1:11" ht="16.5" customHeight="1" outlineLevel="1" collapsed="1" thickBot="1" x14ac:dyDescent="0.3">
      <c r="A51" s="149" t="s">
        <v>589</v>
      </c>
      <c r="B51" s="149">
        <f>SUBTOTAL(9,B49:B50)</f>
        <v>7</v>
      </c>
      <c r="K51" s="328"/>
    </row>
    <row r="52" spans="1:11" ht="16.5" thickBot="1" x14ac:dyDescent="0.3">
      <c r="A52" s="149" t="s">
        <v>590</v>
      </c>
      <c r="B52" s="149">
        <f>SUBTOTAL(9,B2:B50)</f>
        <v>108</v>
      </c>
      <c r="K52" s="328"/>
    </row>
    <row r="54" spans="1:11" x14ac:dyDescent="0.25">
      <c r="H54" s="246" t="s">
        <v>2</v>
      </c>
      <c r="I54" s="246"/>
      <c r="J54" s="246"/>
    </row>
    <row r="55" spans="1:11" x14ac:dyDescent="0.25">
      <c r="H55" s="246"/>
      <c r="I55" s="246"/>
      <c r="J55" s="246"/>
    </row>
  </sheetData>
  <customSheetViews>
    <customSheetView guid="{1160E4AC-8571-486A-A17E-602326FDD676}" topLeftCell="A19">
      <selection activeCell="H39" sqref="H39:J40"/>
      <pageMargins left="0.7" right="0.7" top="0.75" bottom="0.75" header="0.3" footer="0.3"/>
    </customSheetView>
    <customSheetView guid="{145BDBF5-1F15-4A28-870E-0A9DFCC9AE60}" hiddenRows="1">
      <selection activeCell="H54" sqref="H54:J55"/>
      <pageMargins left="0.7" right="0.7" top="0.75" bottom="0.75" header="0.3" footer="0.3"/>
    </customSheetView>
  </customSheetViews>
  <mergeCells count="2">
    <mergeCell ref="K8:K52"/>
    <mergeCell ref="H54:J55"/>
  </mergeCells>
  <hyperlinks>
    <hyperlink ref="H54:J55" location="Main_Page!A1" display="Main Page"/>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25"/>
  <sheetViews>
    <sheetView workbookViewId="0">
      <selection activeCell="A24" sqref="A24:C25"/>
    </sheetView>
  </sheetViews>
  <sheetFormatPr defaultRowHeight="15" x14ac:dyDescent="0.25"/>
  <cols>
    <col min="2" max="2" width="10.85546875" customWidth="1"/>
    <col min="4" max="4" width="10.7109375" customWidth="1"/>
    <col min="5" max="8" width="9.28515625" bestFit="1" customWidth="1"/>
  </cols>
  <sheetData>
    <row r="1" spans="1:13" x14ac:dyDescent="0.25">
      <c r="M1" s="328" t="s">
        <v>618</v>
      </c>
    </row>
    <row r="2" spans="1:13" ht="18.75" customHeight="1" x14ac:dyDescent="0.3">
      <c r="D2" s="102" t="s">
        <v>165</v>
      </c>
      <c r="E2" s="103" t="s">
        <v>167</v>
      </c>
      <c r="F2" s="103" t="s">
        <v>168</v>
      </c>
      <c r="G2" s="103" t="s">
        <v>169</v>
      </c>
      <c r="H2" s="103" t="s">
        <v>170</v>
      </c>
      <c r="M2" s="328"/>
    </row>
    <row r="3" spans="1:13" ht="15.75" x14ac:dyDescent="0.25">
      <c r="D3" s="104" t="s">
        <v>153</v>
      </c>
      <c r="E3" s="151">
        <v>320</v>
      </c>
      <c r="F3" s="151">
        <v>654</v>
      </c>
      <c r="G3" s="151">
        <v>180</v>
      </c>
      <c r="H3" s="151">
        <v>589</v>
      </c>
      <c r="M3" s="328"/>
    </row>
    <row r="4" spans="1:13" ht="15.75" x14ac:dyDescent="0.25">
      <c r="A4" s="101" t="s">
        <v>171</v>
      </c>
      <c r="B4" t="s">
        <v>660</v>
      </c>
      <c r="D4" s="104" t="s">
        <v>154</v>
      </c>
      <c r="E4" s="151">
        <v>150</v>
      </c>
      <c r="F4" s="151">
        <v>256</v>
      </c>
      <c r="G4" s="151">
        <v>564</v>
      </c>
      <c r="H4" s="151">
        <v>355</v>
      </c>
      <c r="M4" s="328"/>
    </row>
    <row r="5" spans="1:13" ht="15.75" customHeight="1" x14ac:dyDescent="0.25">
      <c r="A5" s="101" t="s">
        <v>172</v>
      </c>
      <c r="B5" t="s">
        <v>160</v>
      </c>
      <c r="D5" s="104" t="s">
        <v>155</v>
      </c>
      <c r="E5" s="151">
        <v>255</v>
      </c>
      <c r="F5" s="151">
        <v>125</v>
      </c>
      <c r="G5" s="151">
        <v>444</v>
      </c>
      <c r="H5" s="151">
        <v>456</v>
      </c>
      <c r="M5" s="328"/>
    </row>
    <row r="6" spans="1:13" ht="15.75" x14ac:dyDescent="0.25">
      <c r="D6" s="104" t="s">
        <v>156</v>
      </c>
      <c r="E6" s="151">
        <v>145</v>
      </c>
      <c r="F6" s="151">
        <v>244</v>
      </c>
      <c r="G6" s="151">
        <v>145</v>
      </c>
      <c r="H6" s="151">
        <v>574</v>
      </c>
      <c r="M6" s="328"/>
    </row>
    <row r="7" spans="1:13" ht="15.75" x14ac:dyDescent="0.25">
      <c r="D7" s="104" t="s">
        <v>157</v>
      </c>
      <c r="E7" s="151">
        <v>189</v>
      </c>
      <c r="F7" s="151">
        <v>236</v>
      </c>
      <c r="G7" s="151">
        <v>158</v>
      </c>
      <c r="H7" s="151">
        <v>254</v>
      </c>
      <c r="M7" s="328"/>
    </row>
    <row r="8" spans="1:13" ht="15.75" x14ac:dyDescent="0.25">
      <c r="A8" s="100" t="s">
        <v>166</v>
      </c>
      <c r="B8">
        <f>INDEX(E3:H14,B11,B10)</f>
        <v>489</v>
      </c>
      <c r="D8" s="104" t="s">
        <v>158</v>
      </c>
      <c r="E8" s="151">
        <v>654</v>
      </c>
      <c r="F8" s="151">
        <v>895</v>
      </c>
      <c r="G8" s="151">
        <v>177</v>
      </c>
      <c r="H8" s="151">
        <v>458</v>
      </c>
      <c r="K8" s="145"/>
      <c r="L8" s="145"/>
      <c r="M8" s="328"/>
    </row>
    <row r="9" spans="1:13" ht="15.75" x14ac:dyDescent="0.25">
      <c r="D9" s="104" t="s">
        <v>159</v>
      </c>
      <c r="E9" s="151">
        <v>587</v>
      </c>
      <c r="F9" s="151">
        <v>254</v>
      </c>
      <c r="G9" s="151">
        <v>150</v>
      </c>
      <c r="H9" s="151">
        <v>521</v>
      </c>
      <c r="K9" s="145"/>
      <c r="M9" s="328"/>
    </row>
    <row r="10" spans="1:13" ht="15.75" x14ac:dyDescent="0.25">
      <c r="B10">
        <f>MATCH(B4,E2:H2,0)</f>
        <v>4</v>
      </c>
      <c r="D10" s="104" t="s">
        <v>160</v>
      </c>
      <c r="E10" s="166">
        <v>256</v>
      </c>
      <c r="F10" s="166">
        <v>126</v>
      </c>
      <c r="G10" s="166">
        <v>180</v>
      </c>
      <c r="H10" s="166">
        <v>489</v>
      </c>
      <c r="K10" s="145"/>
      <c r="M10" s="328"/>
    </row>
    <row r="11" spans="1:13" ht="15.75" x14ac:dyDescent="0.25">
      <c r="B11">
        <f>MATCH(B5,D3:D14,0)</f>
        <v>8</v>
      </c>
      <c r="D11" s="150" t="s">
        <v>161</v>
      </c>
      <c r="E11" s="151">
        <v>356</v>
      </c>
      <c r="F11" s="151">
        <v>120</v>
      </c>
      <c r="G11" s="151">
        <v>190</v>
      </c>
      <c r="H11" s="151">
        <v>222</v>
      </c>
      <c r="I11" s="165"/>
      <c r="K11" s="145"/>
      <c r="M11" s="328"/>
    </row>
    <row r="12" spans="1:13" ht="15.75" x14ac:dyDescent="0.25">
      <c r="D12" s="150" t="s">
        <v>162</v>
      </c>
      <c r="E12" s="151">
        <v>455</v>
      </c>
      <c r="F12" s="151">
        <v>157</v>
      </c>
      <c r="G12" s="151">
        <v>511</v>
      </c>
      <c r="H12" s="151">
        <v>200</v>
      </c>
      <c r="I12" s="165"/>
      <c r="M12" s="328"/>
    </row>
    <row r="13" spans="1:13" ht="15.75" x14ac:dyDescent="0.25">
      <c r="D13" s="150" t="s">
        <v>163</v>
      </c>
      <c r="E13" s="151">
        <v>410</v>
      </c>
      <c r="F13" s="151">
        <v>130</v>
      </c>
      <c r="G13" s="151">
        <v>254</v>
      </c>
      <c r="H13" s="151">
        <v>150</v>
      </c>
      <c r="I13" s="165"/>
      <c r="M13" s="328"/>
    </row>
    <row r="14" spans="1:13" ht="15.75" x14ac:dyDescent="0.25">
      <c r="A14" t="s">
        <v>166</v>
      </c>
      <c r="B14" t="e">
        <f>INDEX(E3:H14,HLOOKUP(B5,D3:D14,))</f>
        <v>#N/A</v>
      </c>
      <c r="D14" s="150" t="s">
        <v>164</v>
      </c>
      <c r="E14" s="151">
        <v>400</v>
      </c>
      <c r="F14" s="151">
        <v>180</v>
      </c>
      <c r="G14" s="151">
        <v>456</v>
      </c>
      <c r="H14" s="151">
        <v>450</v>
      </c>
      <c r="I14" s="165"/>
      <c r="M14" s="328"/>
    </row>
    <row r="15" spans="1:13" x14ac:dyDescent="0.25">
      <c r="E15" s="165"/>
      <c r="F15" s="165"/>
      <c r="G15" s="165"/>
      <c r="H15" s="165"/>
      <c r="I15" s="165"/>
      <c r="M15" s="328"/>
    </row>
    <row r="16" spans="1:13" x14ac:dyDescent="0.25">
      <c r="E16" s="165"/>
      <c r="F16" s="165"/>
      <c r="G16" s="165"/>
      <c r="H16" s="165"/>
      <c r="I16" s="165"/>
      <c r="M16" s="328"/>
    </row>
    <row r="17" spans="1:13" x14ac:dyDescent="0.25">
      <c r="M17" s="328"/>
    </row>
    <row r="18" spans="1:13" x14ac:dyDescent="0.25">
      <c r="M18" s="328"/>
    </row>
    <row r="19" spans="1:13" x14ac:dyDescent="0.25">
      <c r="M19" s="328"/>
    </row>
    <row r="20" spans="1:13" x14ac:dyDescent="0.25">
      <c r="M20" s="328"/>
    </row>
    <row r="24" spans="1:13" x14ac:dyDescent="0.25">
      <c r="A24" s="246" t="s">
        <v>2</v>
      </c>
      <c r="B24" s="246"/>
      <c r="C24" s="246"/>
    </row>
    <row r="25" spans="1:13" x14ac:dyDescent="0.25">
      <c r="A25" s="246"/>
      <c r="B25" s="246"/>
      <c r="C25" s="246"/>
    </row>
  </sheetData>
  <customSheetViews>
    <customSheetView guid="{1160E4AC-8571-486A-A17E-602326FDD676}" topLeftCell="A10">
      <selection activeCell="A24" sqref="A24:C25"/>
      <pageMargins left="0.7" right="0.7" top="0.75" bottom="0.75" header="0.3" footer="0.3"/>
    </customSheetView>
    <customSheetView guid="{145BDBF5-1F15-4A28-870E-0A9DFCC9AE60}">
      <selection activeCell="A24" sqref="A24:C25"/>
      <pageMargins left="0.7" right="0.7" top="0.75" bottom="0.75" header="0.3" footer="0.3"/>
    </customSheetView>
  </customSheetViews>
  <mergeCells count="2">
    <mergeCell ref="A24:C25"/>
    <mergeCell ref="M1:M20"/>
  </mergeCells>
  <hyperlinks>
    <hyperlink ref="A24:C25" location="Main_Page!A1" display="Main Page"/>
  </hyperlinks>
  <pageMargins left="0.7" right="0.7" top="0.75" bottom="0.75" header="0.3" footer="0.3"/>
  <pictur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25"/>
  <sheetViews>
    <sheetView workbookViewId="0">
      <selection activeCell="A10" sqref="A10:A25"/>
    </sheetView>
  </sheetViews>
  <sheetFormatPr defaultRowHeight="15" x14ac:dyDescent="0.25"/>
  <cols>
    <col min="1" max="1" width="16.140625" customWidth="1"/>
  </cols>
  <sheetData>
    <row r="1" spans="1:16" x14ac:dyDescent="0.25">
      <c r="A1" t="s">
        <v>191</v>
      </c>
      <c r="B1" t="str">
        <f>LEFT(A1, SEARCH(" ",A1,1))</f>
        <v xml:space="preserve">Saem </v>
      </c>
      <c r="C1" t="str">
        <f>RIGHT(A1,LEN(A1)-SEARCH(" ",A1,1))</f>
        <v>Mashhud</v>
      </c>
    </row>
    <row r="9" spans="1:16" x14ac:dyDescent="0.25">
      <c r="C9" s="117">
        <v>12</v>
      </c>
    </row>
    <row r="10" spans="1:16" x14ac:dyDescent="0.25">
      <c r="A10" s="328" t="s">
        <v>617</v>
      </c>
      <c r="C10" s="117">
        <v>34</v>
      </c>
    </row>
    <row r="11" spans="1:16" x14ac:dyDescent="0.25">
      <c r="A11" s="328"/>
    </row>
    <row r="12" spans="1:16" x14ac:dyDescent="0.25">
      <c r="A12" s="328"/>
      <c r="C12" s="117">
        <f>(C9+C10)</f>
        <v>46</v>
      </c>
      <c r="D12" t="b">
        <f>ISTEXT(A1)</f>
        <v>1</v>
      </c>
      <c r="E12" s="330" t="s">
        <v>194</v>
      </c>
      <c r="F12" s="330"/>
      <c r="G12" s="118" t="s">
        <v>192</v>
      </c>
      <c r="H12" s="118">
        <f>FIND("M",A1,1)</f>
        <v>6</v>
      </c>
      <c r="J12" s="329" t="s">
        <v>535</v>
      </c>
      <c r="K12" s="304"/>
      <c r="L12" s="304"/>
      <c r="M12" s="304"/>
      <c r="N12" s="304"/>
      <c r="O12" s="304"/>
      <c r="P12" s="304"/>
    </row>
    <row r="13" spans="1:16" x14ac:dyDescent="0.25">
      <c r="A13" s="328"/>
      <c r="E13" s="330" t="s">
        <v>193</v>
      </c>
      <c r="F13" s="330"/>
      <c r="G13" s="118" t="s">
        <v>192</v>
      </c>
      <c r="H13" s="118">
        <f>SEARCH("M",A1,1)</f>
        <v>4</v>
      </c>
    </row>
    <row r="14" spans="1:16" x14ac:dyDescent="0.25">
      <c r="A14" s="328"/>
    </row>
    <row r="15" spans="1:16" x14ac:dyDescent="0.25">
      <c r="A15" s="328"/>
    </row>
    <row r="16" spans="1:16" x14ac:dyDescent="0.25">
      <c r="A16" s="328"/>
    </row>
    <row r="17" spans="1:1" x14ac:dyDescent="0.25">
      <c r="A17" s="328"/>
    </row>
    <row r="18" spans="1:1" x14ac:dyDescent="0.25">
      <c r="A18" s="328"/>
    </row>
    <row r="19" spans="1:1" x14ac:dyDescent="0.25">
      <c r="A19" s="328"/>
    </row>
    <row r="20" spans="1:1" x14ac:dyDescent="0.25">
      <c r="A20" s="328"/>
    </row>
    <row r="21" spans="1:1" x14ac:dyDescent="0.25">
      <c r="A21" s="328"/>
    </row>
    <row r="22" spans="1:1" x14ac:dyDescent="0.25">
      <c r="A22" s="328"/>
    </row>
    <row r="23" spans="1:1" x14ac:dyDescent="0.25">
      <c r="A23" s="328"/>
    </row>
    <row r="24" spans="1:1" x14ac:dyDescent="0.25">
      <c r="A24" s="328"/>
    </row>
    <row r="25" spans="1:1" x14ac:dyDescent="0.25">
      <c r="A25" s="328"/>
    </row>
  </sheetData>
  <customSheetViews>
    <customSheetView guid="{1160E4AC-8571-486A-A17E-602326FDD676}">
      <selection activeCell="C12" sqref="C12"/>
      <pageMargins left="0.7" right="0.7" top="0.75" bottom="0.75" header="0.3" footer="0.3"/>
    </customSheetView>
    <customSheetView guid="{145BDBF5-1F15-4A28-870E-0A9DFCC9AE60}">
      <selection activeCell="A10" sqref="A10:A25"/>
      <pageMargins left="0.7" right="0.7" top="0.75" bottom="0.75" header="0.3" footer="0.3"/>
      <pageSetup orientation="portrait" r:id="rId1"/>
    </customSheetView>
  </customSheetViews>
  <mergeCells count="4">
    <mergeCell ref="J12:P12"/>
    <mergeCell ref="E13:F13"/>
    <mergeCell ref="E12:F12"/>
    <mergeCell ref="A10:A25"/>
  </mergeCells>
  <pageMargins left="0.7" right="0.7" top="0.75" bottom="0.75" header="0.3" footer="0.3"/>
  <pageSetup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F19"/>
  <sheetViews>
    <sheetView topLeftCell="A10" workbookViewId="0"/>
  </sheetViews>
  <sheetFormatPr defaultRowHeight="15" x14ac:dyDescent="0.25"/>
  <cols>
    <col min="1" max="1" width="10" bestFit="1" customWidth="1"/>
    <col min="2" max="2" width="7" bestFit="1" customWidth="1"/>
    <col min="3" max="3" width="11.28515625" bestFit="1" customWidth="1"/>
    <col min="4" max="4" width="51" bestFit="1" customWidth="1"/>
  </cols>
  <sheetData>
    <row r="1" spans="1:6" x14ac:dyDescent="0.25">
      <c r="A1" s="119" t="s">
        <v>195</v>
      </c>
      <c r="B1" s="120" t="s">
        <v>196</v>
      </c>
      <c r="C1" s="121" t="s">
        <v>197</v>
      </c>
      <c r="D1" s="122"/>
    </row>
    <row r="2" spans="1:6" x14ac:dyDescent="0.25">
      <c r="A2" t="s">
        <v>198</v>
      </c>
      <c r="B2">
        <v>85.85</v>
      </c>
      <c r="C2" s="123">
        <f>B2/1000</f>
        <v>8.5849999999999996E-2</v>
      </c>
      <c r="D2" s="124" t="str">
        <f>A2 &amp; " sold " &amp; TEXT(B2,"$0.00") &amp; " today. That's " &amp; TEXT(C2,"0.0%") &amp; " of weekly goal"</f>
        <v>Smith sold $85.85 today. That's 8.6% of weekly goal</v>
      </c>
    </row>
    <row r="3" spans="1:6" x14ac:dyDescent="0.25">
      <c r="A3" t="s">
        <v>199</v>
      </c>
      <c r="B3">
        <v>978.67</v>
      </c>
      <c r="C3" s="123">
        <f t="shared" ref="C3:C10" si="0">B3/1000</f>
        <v>0.97866999999999993</v>
      </c>
      <c r="D3" s="124" t="str">
        <f t="shared" ref="D3:D10" si="1">A3 &amp; " sold " &amp; TEXT(B3,"$0.00") &amp; " today. That's " &amp; TEXT(C3,"0.0%") &amp; " of weekly goal"</f>
        <v>Walter sold $978.67 today. That's 97.9% of weekly goal</v>
      </c>
    </row>
    <row r="4" spans="1:6" x14ac:dyDescent="0.25">
      <c r="A4" t="s">
        <v>200</v>
      </c>
      <c r="B4">
        <v>123.45</v>
      </c>
      <c r="C4" s="123">
        <f t="shared" si="0"/>
        <v>0.12345</v>
      </c>
      <c r="D4" s="124" t="str">
        <f t="shared" si="1"/>
        <v>Wesson sold $123.45 today. That's 12.3% of weekly goal</v>
      </c>
      <c r="F4" s="328" t="s">
        <v>631</v>
      </c>
    </row>
    <row r="5" spans="1:6" x14ac:dyDescent="0.25">
      <c r="A5" t="s">
        <v>201</v>
      </c>
      <c r="B5">
        <v>546.88</v>
      </c>
      <c r="C5" s="123">
        <f t="shared" si="0"/>
        <v>0.54688000000000003</v>
      </c>
      <c r="D5" s="124" t="str">
        <f t="shared" si="1"/>
        <v>Douglas sold $546.88 today. That's 54.7% of weekly goal</v>
      </c>
      <c r="F5" s="328"/>
    </row>
    <row r="6" spans="1:6" x14ac:dyDescent="0.25">
      <c r="A6" t="s">
        <v>202</v>
      </c>
      <c r="B6">
        <v>91.78</v>
      </c>
      <c r="C6" s="123">
        <f t="shared" si="0"/>
        <v>9.178E-2</v>
      </c>
      <c r="D6" s="124" t="str">
        <f t="shared" si="1"/>
        <v>Butcher sold $91.78 today. That's 9.2% of weekly goal</v>
      </c>
      <c r="F6" s="328"/>
    </row>
    <row r="7" spans="1:6" x14ac:dyDescent="0.25">
      <c r="A7" t="s">
        <v>203</v>
      </c>
      <c r="B7">
        <v>312.67</v>
      </c>
      <c r="C7" s="123">
        <f t="shared" si="0"/>
        <v>0.31267</v>
      </c>
      <c r="D7" s="124" t="str">
        <f t="shared" si="1"/>
        <v>Miller sold $312.67 today. That's 31.3% of weekly goal</v>
      </c>
      <c r="F7" s="328"/>
    </row>
    <row r="8" spans="1:6" x14ac:dyDescent="0.25">
      <c r="A8" t="s">
        <v>204</v>
      </c>
      <c r="B8">
        <v>999.98</v>
      </c>
      <c r="C8" s="123">
        <f t="shared" si="0"/>
        <v>0.99997999999999998</v>
      </c>
      <c r="D8" s="124" t="str">
        <f t="shared" si="1"/>
        <v>Stone sold $999.98 today. That's 100.0% of weekly goal</v>
      </c>
      <c r="F8" s="328"/>
    </row>
    <row r="9" spans="1:6" x14ac:dyDescent="0.25">
      <c r="A9" t="s">
        <v>205</v>
      </c>
      <c r="B9">
        <v>797.96</v>
      </c>
      <c r="C9" s="123">
        <f t="shared" si="0"/>
        <v>0.79796</v>
      </c>
      <c r="D9" s="124" t="str">
        <f t="shared" si="1"/>
        <v>Mitchel sold $797.96 today. That's 79.8% of weekly goal</v>
      </c>
      <c r="F9" s="328"/>
    </row>
    <row r="10" spans="1:6" x14ac:dyDescent="0.25">
      <c r="A10" t="s">
        <v>206</v>
      </c>
      <c r="B10">
        <v>313.56</v>
      </c>
      <c r="C10" s="123">
        <f t="shared" si="0"/>
        <v>0.31356000000000001</v>
      </c>
      <c r="D10" s="124" t="str">
        <f t="shared" si="1"/>
        <v>Crosby sold $313.56 today. That's 31.4% of weekly goal</v>
      </c>
      <c r="F10" s="328"/>
    </row>
    <row r="11" spans="1:6" x14ac:dyDescent="0.25">
      <c r="F11" s="328"/>
    </row>
    <row r="12" spans="1:6" x14ac:dyDescent="0.25">
      <c r="F12" s="328"/>
    </row>
    <row r="13" spans="1:6" x14ac:dyDescent="0.25">
      <c r="F13" s="328"/>
    </row>
    <row r="14" spans="1:6" x14ac:dyDescent="0.25">
      <c r="D14" s="148">
        <v>40249.523101851853</v>
      </c>
      <c r="F14" s="328"/>
    </row>
    <row r="15" spans="1:6" x14ac:dyDescent="0.25">
      <c r="D15" t="str">
        <f>TEXT(D14,"dddd  mmmmmmm yyyy  h m s")</f>
        <v>Friday  March 2010  12 33 16</v>
      </c>
      <c r="F15" s="328"/>
    </row>
    <row r="16" spans="1:6" x14ac:dyDescent="0.25">
      <c r="F16" s="328"/>
    </row>
    <row r="17" spans="6:6" x14ac:dyDescent="0.25">
      <c r="F17" s="328"/>
    </row>
    <row r="18" spans="6:6" x14ac:dyDescent="0.25">
      <c r="F18" s="328"/>
    </row>
    <row r="19" spans="6:6" x14ac:dyDescent="0.25">
      <c r="F19" s="328"/>
    </row>
  </sheetData>
  <customSheetViews>
    <customSheetView guid="{1160E4AC-8571-486A-A17E-602326FDD676}">
      <selection activeCell="K18" sqref="K18"/>
      <pageMargins left="0.7" right="0.7" top="0.75" bottom="0.75" header="0.3" footer="0.3"/>
    </customSheetView>
    <customSheetView guid="{145BDBF5-1F15-4A28-870E-0A9DFCC9AE60}" topLeftCell="A10">
      <pageMargins left="0.7" right="0.7" top="0.75" bottom="0.75" header="0.3" footer="0.3"/>
    </customSheetView>
  </customSheetViews>
  <mergeCells count="1">
    <mergeCell ref="F4:F1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H18"/>
  <sheetViews>
    <sheetView workbookViewId="0">
      <selection activeCell="E11" sqref="E11"/>
    </sheetView>
  </sheetViews>
  <sheetFormatPr defaultRowHeight="15" x14ac:dyDescent="0.25"/>
  <sheetData>
    <row r="1" spans="1:8" x14ac:dyDescent="0.25">
      <c r="A1" s="119" t="s">
        <v>150</v>
      </c>
      <c r="B1" s="120" t="s">
        <v>188</v>
      </c>
      <c r="C1" s="120" t="s">
        <v>207</v>
      </c>
      <c r="D1" s="120" t="s">
        <v>208</v>
      </c>
      <c r="E1" s="120" t="s">
        <v>12</v>
      </c>
    </row>
    <row r="2" spans="1:8" x14ac:dyDescent="0.25">
      <c r="A2" t="s">
        <v>209</v>
      </c>
      <c r="B2" s="116">
        <v>2</v>
      </c>
      <c r="C2" s="116">
        <v>12</v>
      </c>
      <c r="D2" s="116">
        <v>45</v>
      </c>
      <c r="E2" s="125">
        <f t="shared" ref="E2:E10" si="0">TIME(B2,C2,D2)</f>
        <v>9.2187499999999992E-2</v>
      </c>
    </row>
    <row r="3" spans="1:8" x14ac:dyDescent="0.25">
      <c r="A3" t="s">
        <v>210</v>
      </c>
      <c r="B3" s="116">
        <v>2</v>
      </c>
      <c r="C3" s="116">
        <v>14</v>
      </c>
      <c r="D3" s="116">
        <v>10</v>
      </c>
      <c r="E3" s="125">
        <f t="shared" si="0"/>
        <v>9.3171296296296294E-2</v>
      </c>
      <c r="H3" s="328" t="s">
        <v>615</v>
      </c>
    </row>
    <row r="4" spans="1:8" x14ac:dyDescent="0.25">
      <c r="A4" t="s">
        <v>199</v>
      </c>
      <c r="B4" s="116">
        <v>3</v>
      </c>
      <c r="C4" s="116">
        <v>1</v>
      </c>
      <c r="D4" s="116">
        <v>5</v>
      </c>
      <c r="E4" s="125">
        <f t="shared" si="0"/>
        <v>0.12575231481481483</v>
      </c>
      <c r="H4" s="328"/>
    </row>
    <row r="5" spans="1:8" x14ac:dyDescent="0.25">
      <c r="A5" t="s">
        <v>211</v>
      </c>
      <c r="B5" s="116">
        <v>3</v>
      </c>
      <c r="C5" s="116">
        <v>1</v>
      </c>
      <c r="D5" s="116">
        <v>45</v>
      </c>
      <c r="E5" s="125">
        <f t="shared" si="0"/>
        <v>0.12621527777777777</v>
      </c>
      <c r="H5" s="328"/>
    </row>
    <row r="6" spans="1:8" x14ac:dyDescent="0.25">
      <c r="A6" t="s">
        <v>212</v>
      </c>
      <c r="B6" s="116">
        <v>3</v>
      </c>
      <c r="C6" s="116">
        <v>2</v>
      </c>
      <c r="D6" s="116">
        <v>0</v>
      </c>
      <c r="E6" s="125">
        <f t="shared" si="0"/>
        <v>0.12638888888888888</v>
      </c>
      <c r="H6" s="328"/>
    </row>
    <row r="7" spans="1:8" x14ac:dyDescent="0.25">
      <c r="A7" t="s">
        <v>213</v>
      </c>
      <c r="B7" s="116">
        <v>3</v>
      </c>
      <c r="C7" s="116">
        <v>24</v>
      </c>
      <c r="D7" s="116">
        <v>59</v>
      </c>
      <c r="E7" s="125">
        <f t="shared" si="0"/>
        <v>0.14234953703703704</v>
      </c>
      <c r="H7" s="328"/>
    </row>
    <row r="8" spans="1:8" x14ac:dyDescent="0.25">
      <c r="A8" t="s">
        <v>214</v>
      </c>
      <c r="B8" s="116">
        <v>4</v>
      </c>
      <c r="C8" s="116">
        <v>0</v>
      </c>
      <c r="D8" s="116">
        <v>0</v>
      </c>
      <c r="E8" s="125">
        <f t="shared" si="0"/>
        <v>0.16666666666666666</v>
      </c>
      <c r="H8" s="328"/>
    </row>
    <row r="9" spans="1:8" x14ac:dyDescent="0.25">
      <c r="A9" t="s">
        <v>215</v>
      </c>
      <c r="B9" s="116">
        <v>4</v>
      </c>
      <c r="C9" s="116">
        <v>0</v>
      </c>
      <c r="D9" s="116">
        <v>37</v>
      </c>
      <c r="E9" s="125">
        <f t="shared" si="0"/>
        <v>0.1670949074074074</v>
      </c>
      <c r="H9" s="328"/>
    </row>
    <row r="10" spans="1:8" x14ac:dyDescent="0.25">
      <c r="A10" t="s">
        <v>216</v>
      </c>
      <c r="B10" s="116">
        <v>4</v>
      </c>
      <c r="C10" s="116">
        <v>2</v>
      </c>
      <c r="D10" s="116">
        <v>2</v>
      </c>
      <c r="E10" s="125">
        <f t="shared" si="0"/>
        <v>0.1680787037037037</v>
      </c>
      <c r="H10" s="328"/>
    </row>
    <row r="11" spans="1:8" x14ac:dyDescent="0.25">
      <c r="B11" s="116"/>
      <c r="C11" s="116"/>
      <c r="D11" s="116"/>
      <c r="H11" s="328"/>
    </row>
    <row r="12" spans="1:8" x14ac:dyDescent="0.25">
      <c r="H12" s="328"/>
    </row>
    <row r="13" spans="1:8" x14ac:dyDescent="0.25">
      <c r="H13" s="328"/>
    </row>
    <row r="14" spans="1:8" x14ac:dyDescent="0.25">
      <c r="H14" s="328"/>
    </row>
    <row r="15" spans="1:8" x14ac:dyDescent="0.25">
      <c r="H15" s="328"/>
    </row>
    <row r="16" spans="1:8" x14ac:dyDescent="0.25">
      <c r="H16" s="328"/>
    </row>
    <row r="17" spans="8:8" x14ac:dyDescent="0.25">
      <c r="H17" s="328"/>
    </row>
    <row r="18" spans="8:8" x14ac:dyDescent="0.25">
      <c r="H18" s="328"/>
    </row>
  </sheetData>
  <sheetProtection formatCells="0"/>
  <customSheetViews>
    <customSheetView guid="{1160E4AC-8571-486A-A17E-602326FDD676}">
      <selection activeCell="K9" sqref="K9"/>
      <pageMargins left="0.7" right="0.7" top="0.75" bottom="0.75" header="0.3" footer="0.3"/>
    </customSheetView>
    <customSheetView guid="{145BDBF5-1F15-4A28-870E-0A9DFCC9AE60}">
      <selection activeCell="E11" sqref="E11"/>
      <pageMargins left="0.7" right="0.7" top="0.75" bottom="0.75" header="0.3" footer="0.3"/>
      <pageSetup orientation="portrait" r:id="rId1"/>
    </customSheetView>
  </customSheetViews>
  <mergeCells count="1">
    <mergeCell ref="H3:H18"/>
  </mergeCells>
  <conditionalFormatting sqref="B2:D10">
    <cfRule type="cellIs" dxfId="0" priority="1" operator="lessThan">
      <formula>29.5</formula>
    </cfRule>
  </conditionalFormatting>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F49"/>
  <sheetViews>
    <sheetView zoomScaleNormal="100" workbookViewId="0"/>
  </sheetViews>
  <sheetFormatPr defaultRowHeight="15" x14ac:dyDescent="0.25"/>
  <cols>
    <col min="1" max="1" width="11.28515625" style="143" bestFit="1" customWidth="1"/>
    <col min="2" max="2" width="32.5703125" style="143" customWidth="1"/>
    <col min="3" max="3" width="4" style="143" customWidth="1"/>
    <col min="4" max="4" width="10.7109375" style="143" bestFit="1" customWidth="1"/>
    <col min="5" max="5" width="29" style="143" customWidth="1"/>
    <col min="6" max="6" width="14.42578125" style="143" customWidth="1"/>
    <col min="7" max="16384" width="9.140625" style="143"/>
  </cols>
  <sheetData>
    <row r="1" spans="1:6" x14ac:dyDescent="0.25">
      <c r="B1" s="144" t="s">
        <v>529</v>
      </c>
      <c r="E1" s="144" t="s">
        <v>530</v>
      </c>
    </row>
    <row r="2" spans="1:6" x14ac:dyDescent="0.25">
      <c r="A2" s="143" t="s">
        <v>528</v>
      </c>
      <c r="B2" s="143" t="s">
        <v>527</v>
      </c>
      <c r="D2" s="143" t="s">
        <v>526</v>
      </c>
      <c r="E2" s="143" t="str">
        <f>REPLACE(D2,3,3,"pak")</f>
        <v>33pakRH-87</v>
      </c>
    </row>
    <row r="3" spans="1:6" x14ac:dyDescent="0.25">
      <c r="A3" s="143" t="s">
        <v>522</v>
      </c>
      <c r="B3" s="143" t="s">
        <v>521</v>
      </c>
      <c r="D3" s="143" t="s">
        <v>520</v>
      </c>
      <c r="E3" s="143" t="str">
        <f t="shared" ref="E3:E5" si="0">REPLACE(D3,3,3,"pak")</f>
        <v>60pakKN-23</v>
      </c>
    </row>
    <row r="4" spans="1:6" x14ac:dyDescent="0.25">
      <c r="A4" s="143" t="s">
        <v>525</v>
      </c>
      <c r="B4" s="143" t="s">
        <v>524</v>
      </c>
      <c r="D4" s="143" t="s">
        <v>523</v>
      </c>
      <c r="E4" s="143" t="str">
        <f t="shared" si="0"/>
        <v>12pakDJ-59</v>
      </c>
    </row>
    <row r="5" spans="1:6" x14ac:dyDescent="0.25">
      <c r="A5" s="143" t="s">
        <v>519</v>
      </c>
      <c r="B5" s="143" t="s">
        <v>518</v>
      </c>
      <c r="D5" s="143" t="s">
        <v>517</v>
      </c>
      <c r="E5" s="143" t="str">
        <f t="shared" si="0"/>
        <v>49pakSX-24</v>
      </c>
      <c r="F5" s="251" t="s">
        <v>630</v>
      </c>
    </row>
    <row r="6" spans="1:6" x14ac:dyDescent="0.25">
      <c r="F6" s="251"/>
    </row>
    <row r="7" spans="1:6" x14ac:dyDescent="0.25">
      <c r="B7" s="144"/>
      <c r="E7" s="144"/>
      <c r="F7" s="251"/>
    </row>
    <row r="8" spans="1:6" x14ac:dyDescent="0.25">
      <c r="F8" s="251"/>
    </row>
    <row r="9" spans="1:6" x14ac:dyDescent="0.25">
      <c r="F9" s="251"/>
    </row>
    <row r="10" spans="1:6" x14ac:dyDescent="0.25">
      <c r="F10" s="251"/>
    </row>
    <row r="11" spans="1:6" x14ac:dyDescent="0.25">
      <c r="F11" s="251"/>
    </row>
    <row r="12" spans="1:6" x14ac:dyDescent="0.25">
      <c r="F12" s="251"/>
    </row>
    <row r="13" spans="1:6" x14ac:dyDescent="0.25">
      <c r="F13" s="251"/>
    </row>
    <row r="14" spans="1:6" x14ac:dyDescent="0.25">
      <c r="F14" s="251"/>
    </row>
    <row r="15" spans="1:6" x14ac:dyDescent="0.25">
      <c r="F15" s="251"/>
    </row>
    <row r="16" spans="1:6" x14ac:dyDescent="0.25">
      <c r="F16" s="251"/>
    </row>
    <row r="17" spans="6:6" x14ac:dyDescent="0.25">
      <c r="F17" s="251"/>
    </row>
    <row r="18" spans="6:6" x14ac:dyDescent="0.25">
      <c r="F18" s="251"/>
    </row>
    <row r="19" spans="6:6" x14ac:dyDescent="0.25">
      <c r="F19" s="251"/>
    </row>
    <row r="20" spans="6:6" x14ac:dyDescent="0.25">
      <c r="F20" s="251"/>
    </row>
    <row r="21" spans="6:6" x14ac:dyDescent="0.25">
      <c r="F21" s="251"/>
    </row>
    <row r="22" spans="6:6" x14ac:dyDescent="0.25">
      <c r="F22" s="251"/>
    </row>
    <row r="23" spans="6:6" x14ac:dyDescent="0.25">
      <c r="F23" s="251"/>
    </row>
    <row r="24" spans="6:6" x14ac:dyDescent="0.25">
      <c r="F24" s="251"/>
    </row>
    <row r="25" spans="6:6" x14ac:dyDescent="0.25">
      <c r="F25" s="251"/>
    </row>
    <row r="26" spans="6:6" x14ac:dyDescent="0.25">
      <c r="F26" s="251"/>
    </row>
    <row r="27" spans="6:6" x14ac:dyDescent="0.25">
      <c r="F27" s="251"/>
    </row>
    <row r="28" spans="6:6" x14ac:dyDescent="0.25">
      <c r="F28" s="251"/>
    </row>
    <row r="29" spans="6:6" x14ac:dyDescent="0.25">
      <c r="F29" s="251"/>
    </row>
    <row r="30" spans="6:6" x14ac:dyDescent="0.25">
      <c r="F30" s="251"/>
    </row>
    <row r="31" spans="6:6" x14ac:dyDescent="0.25">
      <c r="F31" s="251"/>
    </row>
    <row r="32" spans="6:6" x14ac:dyDescent="0.25">
      <c r="F32" s="251"/>
    </row>
    <row r="33" spans="6:6" x14ac:dyDescent="0.25">
      <c r="F33" s="251"/>
    </row>
    <row r="34" spans="6:6" x14ac:dyDescent="0.25">
      <c r="F34" s="251"/>
    </row>
    <row r="35" spans="6:6" x14ac:dyDescent="0.25">
      <c r="F35" s="251"/>
    </row>
    <row r="36" spans="6:6" x14ac:dyDescent="0.25">
      <c r="F36" s="251"/>
    </row>
    <row r="37" spans="6:6" x14ac:dyDescent="0.25">
      <c r="F37" s="251"/>
    </row>
    <row r="38" spans="6:6" x14ac:dyDescent="0.25">
      <c r="F38" s="251"/>
    </row>
    <row r="39" spans="6:6" x14ac:dyDescent="0.25">
      <c r="F39" s="251"/>
    </row>
    <row r="40" spans="6:6" x14ac:dyDescent="0.25">
      <c r="F40" s="251"/>
    </row>
    <row r="41" spans="6:6" x14ac:dyDescent="0.25">
      <c r="F41" s="251"/>
    </row>
    <row r="42" spans="6:6" x14ac:dyDescent="0.25">
      <c r="F42" s="251"/>
    </row>
    <row r="43" spans="6:6" x14ac:dyDescent="0.25">
      <c r="F43" s="251"/>
    </row>
    <row r="44" spans="6:6" x14ac:dyDescent="0.25">
      <c r="F44" s="251"/>
    </row>
    <row r="45" spans="6:6" x14ac:dyDescent="0.25">
      <c r="F45" s="251"/>
    </row>
    <row r="46" spans="6:6" x14ac:dyDescent="0.25">
      <c r="F46" s="251"/>
    </row>
    <row r="47" spans="6:6" x14ac:dyDescent="0.25">
      <c r="F47" s="251"/>
    </row>
    <row r="48" spans="6:6" x14ac:dyDescent="0.25">
      <c r="F48" s="251"/>
    </row>
    <row r="49" spans="6:6" x14ac:dyDescent="0.25">
      <c r="F49" s="251"/>
    </row>
  </sheetData>
  <customSheetViews>
    <customSheetView guid="{1160E4AC-8571-486A-A17E-602326FDD676}" scale="190" topLeftCell="C1">
      <selection activeCell="E4" sqref="E4"/>
      <pageMargins left="0.7" right="0.7" top="0.75" bottom="0.75" header="0.3" footer="0.3"/>
    </customSheetView>
    <customSheetView guid="{145BDBF5-1F15-4A28-870E-0A9DFCC9AE60}">
      <pageMargins left="0.7" right="0.7" top="0.75" bottom="0.75" header="0.3" footer="0.3"/>
    </customSheetView>
  </customSheetViews>
  <mergeCells count="1">
    <mergeCell ref="F5:F49"/>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selection activeCell="F14" sqref="F14:G15"/>
    </sheetView>
  </sheetViews>
  <sheetFormatPr defaultRowHeight="15" x14ac:dyDescent="0.25"/>
  <cols>
    <col min="1" max="1" width="8.28515625" bestFit="1" customWidth="1"/>
    <col min="2" max="2" width="10.7109375" customWidth="1"/>
    <col min="3" max="3" width="11.140625" customWidth="1"/>
    <col min="4" max="4" width="9.28515625" customWidth="1"/>
  </cols>
  <sheetData>
    <row r="1" spans="1:14" ht="15.75" thickBot="1" x14ac:dyDescent="0.3">
      <c r="A1" s="178" t="s">
        <v>150</v>
      </c>
      <c r="B1" s="178" t="s">
        <v>591</v>
      </c>
      <c r="C1" s="178" t="s">
        <v>592</v>
      </c>
      <c r="D1" s="178" t="s">
        <v>152</v>
      </c>
      <c r="E1" s="175"/>
    </row>
    <row r="2" spans="1:14" ht="15.75" thickBot="1" x14ac:dyDescent="0.3">
      <c r="A2" s="176" t="s">
        <v>593</v>
      </c>
      <c r="B2" s="176" t="s">
        <v>594</v>
      </c>
      <c r="C2" s="176" t="s">
        <v>46</v>
      </c>
      <c r="D2" s="177">
        <v>0.63</v>
      </c>
      <c r="F2" s="333" t="s">
        <v>601</v>
      </c>
      <c r="G2" s="333"/>
      <c r="H2" s="333"/>
    </row>
    <row r="3" spans="1:14" ht="15.75" thickBot="1" x14ac:dyDescent="0.3">
      <c r="A3" s="176" t="s">
        <v>593</v>
      </c>
      <c r="B3" s="176" t="s">
        <v>594</v>
      </c>
      <c r="C3" s="176" t="s">
        <v>45</v>
      </c>
      <c r="D3" s="177">
        <v>0.78</v>
      </c>
      <c r="F3" s="331" t="s">
        <v>600</v>
      </c>
      <c r="G3" s="332"/>
      <c r="H3" s="332"/>
      <c r="I3" s="332"/>
      <c r="J3" s="332"/>
      <c r="K3" s="332"/>
      <c r="L3" s="332"/>
    </row>
    <row r="4" spans="1:14" ht="15.75" thickBot="1" x14ac:dyDescent="0.3">
      <c r="A4" s="176" t="s">
        <v>593</v>
      </c>
      <c r="B4" s="176" t="s">
        <v>594</v>
      </c>
      <c r="C4" s="176" t="s">
        <v>595</v>
      </c>
      <c r="D4" s="177">
        <v>0.39</v>
      </c>
      <c r="F4" s="332"/>
      <c r="G4" s="332"/>
      <c r="H4" s="332"/>
      <c r="I4" s="332"/>
      <c r="J4" s="332"/>
      <c r="K4" s="332"/>
      <c r="L4" s="332"/>
    </row>
    <row r="5" spans="1:14" ht="15.75" thickBot="1" x14ac:dyDescent="0.3">
      <c r="A5" s="176" t="s">
        <v>596</v>
      </c>
      <c r="B5" s="176" t="s">
        <v>597</v>
      </c>
      <c r="C5" s="176" t="s">
        <v>46</v>
      </c>
      <c r="D5" s="177">
        <v>0.55000000000000004</v>
      </c>
      <c r="F5" s="332"/>
      <c r="G5" s="332"/>
      <c r="H5" s="332"/>
      <c r="I5" s="332"/>
      <c r="J5" s="332"/>
      <c r="K5" s="332"/>
      <c r="L5" s="332"/>
    </row>
    <row r="6" spans="1:14" ht="15.75" thickBot="1" x14ac:dyDescent="0.3">
      <c r="A6" s="176" t="s">
        <v>596</v>
      </c>
      <c r="B6" s="176" t="s">
        <v>597</v>
      </c>
      <c r="C6" s="176" t="s">
        <v>45</v>
      </c>
      <c r="D6" s="177">
        <v>0.71</v>
      </c>
    </row>
    <row r="7" spans="1:14" ht="15.75" thickBot="1" x14ac:dyDescent="0.3">
      <c r="A7" s="176" t="s">
        <v>596</v>
      </c>
      <c r="B7" s="176" t="s">
        <v>597</v>
      </c>
      <c r="C7" s="176" t="s">
        <v>595</v>
      </c>
      <c r="D7" s="177">
        <v>0.51</v>
      </c>
      <c r="N7" s="328" t="s">
        <v>614</v>
      </c>
    </row>
    <row r="8" spans="1:14" ht="15.75" thickBot="1" x14ac:dyDescent="0.3">
      <c r="A8" s="176" t="s">
        <v>598</v>
      </c>
      <c r="B8" s="176" t="s">
        <v>594</v>
      </c>
      <c r="C8" s="176" t="s">
        <v>46</v>
      </c>
      <c r="D8" s="177">
        <v>0.78</v>
      </c>
      <c r="F8" s="304" t="s">
        <v>602</v>
      </c>
      <c r="G8" s="304"/>
      <c r="N8" s="328"/>
    </row>
    <row r="9" spans="1:14" ht="15.75" thickBot="1" x14ac:dyDescent="0.3">
      <c r="A9" s="176" t="s">
        <v>598</v>
      </c>
      <c r="B9" s="176" t="s">
        <v>594</v>
      </c>
      <c r="C9" s="176" t="s">
        <v>45</v>
      </c>
      <c r="D9" s="177">
        <v>0.81</v>
      </c>
      <c r="F9" s="263">
        <f>COUNTIFS( B2:B13, "Female", D2:D13, "&gt;60%" )</f>
        <v>4</v>
      </c>
      <c r="G9" s="263"/>
      <c r="H9" s="263"/>
      <c r="N9" s="328"/>
    </row>
    <row r="10" spans="1:14" ht="15.75" thickBot="1" x14ac:dyDescent="0.3">
      <c r="A10" s="176" t="s">
        <v>598</v>
      </c>
      <c r="B10" s="176" t="s">
        <v>594</v>
      </c>
      <c r="C10" s="176" t="s">
        <v>595</v>
      </c>
      <c r="D10" s="177">
        <v>0.49</v>
      </c>
      <c r="N10" s="328"/>
    </row>
    <row r="11" spans="1:14" ht="15.75" thickBot="1" x14ac:dyDescent="0.3">
      <c r="A11" s="176" t="s">
        <v>599</v>
      </c>
      <c r="B11" s="176" t="s">
        <v>597</v>
      </c>
      <c r="C11" s="176" t="s">
        <v>46</v>
      </c>
      <c r="D11" s="177">
        <v>0.35</v>
      </c>
      <c r="N11" s="328"/>
    </row>
    <row r="12" spans="1:14" ht="15.75" thickBot="1" x14ac:dyDescent="0.3">
      <c r="A12" s="176" t="s">
        <v>599</v>
      </c>
      <c r="B12" s="176" t="s">
        <v>597</v>
      </c>
      <c r="C12" s="176" t="s">
        <v>45</v>
      </c>
      <c r="D12" s="177">
        <v>0.69</v>
      </c>
      <c r="N12" s="328"/>
    </row>
    <row r="13" spans="1:14" ht="15.75" thickBot="1" x14ac:dyDescent="0.3">
      <c r="A13" s="176" t="s">
        <v>599</v>
      </c>
      <c r="B13" s="176" t="s">
        <v>597</v>
      </c>
      <c r="C13" s="176" t="s">
        <v>595</v>
      </c>
      <c r="D13" s="177">
        <v>0.65</v>
      </c>
      <c r="N13" s="328"/>
    </row>
    <row r="14" spans="1:14" ht="15.75" thickBot="1" x14ac:dyDescent="0.3">
      <c r="A14" s="179"/>
      <c r="F14" s="334" t="s">
        <v>603</v>
      </c>
      <c r="G14" s="334"/>
      <c r="N14" s="328"/>
    </row>
    <row r="15" spans="1:14" x14ac:dyDescent="0.25">
      <c r="F15" s="334"/>
      <c r="G15" s="334"/>
      <c r="N15" s="328"/>
    </row>
    <row r="16" spans="1:14" x14ac:dyDescent="0.25">
      <c r="N16" s="328"/>
    </row>
    <row r="17" spans="14:14" x14ac:dyDescent="0.25">
      <c r="N17" s="328"/>
    </row>
    <row r="18" spans="14:14" x14ac:dyDescent="0.25">
      <c r="N18" s="328"/>
    </row>
    <row r="19" spans="14:14" x14ac:dyDescent="0.25">
      <c r="N19" s="328"/>
    </row>
    <row r="20" spans="14:14" x14ac:dyDescent="0.25">
      <c r="N20" s="328"/>
    </row>
    <row r="21" spans="14:14" x14ac:dyDescent="0.25">
      <c r="N21" s="328"/>
    </row>
    <row r="22" spans="14:14" x14ac:dyDescent="0.25">
      <c r="N22" s="328"/>
    </row>
  </sheetData>
  <customSheetViews>
    <customSheetView guid="{145BDBF5-1F15-4A28-870E-0A9DFCC9AE60}">
      <selection activeCell="F14" sqref="F14:G15"/>
      <pageMargins left="0.7" right="0.7" top="0.75" bottom="0.75" header="0.3" footer="0.3"/>
    </customSheetView>
  </customSheetViews>
  <mergeCells count="6">
    <mergeCell ref="N7:N22"/>
    <mergeCell ref="F3:L5"/>
    <mergeCell ref="F2:H2"/>
    <mergeCell ref="F8:G8"/>
    <mergeCell ref="F9:H9"/>
    <mergeCell ref="F14:G15"/>
  </mergeCells>
  <hyperlinks>
    <hyperlink ref="F14:G15" location="Main_Page!A1" display="Main"/>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topLeftCell="A4" workbookViewId="0">
      <selection activeCell="H8" sqref="H8"/>
    </sheetView>
  </sheetViews>
  <sheetFormatPr defaultRowHeight="15" x14ac:dyDescent="0.25"/>
  <sheetData>
    <row r="1" spans="1:12" ht="19.5" thickBot="1" x14ac:dyDescent="0.35">
      <c r="A1" s="242" t="s">
        <v>150</v>
      </c>
      <c r="B1" s="242" t="s">
        <v>591</v>
      </c>
      <c r="C1" s="242" t="s">
        <v>65</v>
      </c>
      <c r="D1" s="242" t="s">
        <v>592</v>
      </c>
      <c r="E1" s="242" t="s">
        <v>152</v>
      </c>
      <c r="F1" s="335" t="s">
        <v>601</v>
      </c>
      <c r="G1" s="335"/>
      <c r="H1" s="335"/>
      <c r="I1" s="335"/>
    </row>
    <row r="2" spans="1:12" ht="15.75" thickBot="1" x14ac:dyDescent="0.3">
      <c r="A2" s="235" t="s">
        <v>764</v>
      </c>
      <c r="B2" s="235" t="s">
        <v>594</v>
      </c>
      <c r="C2" s="236">
        <v>8</v>
      </c>
      <c r="D2" s="235" t="s">
        <v>767</v>
      </c>
      <c r="E2" s="243">
        <v>0.63</v>
      </c>
      <c r="F2" s="336" t="s">
        <v>762</v>
      </c>
      <c r="G2" s="337"/>
      <c r="H2" s="337"/>
      <c r="I2" s="337"/>
      <c r="J2" s="337"/>
      <c r="K2" s="337"/>
      <c r="L2" s="338"/>
    </row>
    <row r="3" spans="1:12" ht="15.75" thickBot="1" x14ac:dyDescent="0.3">
      <c r="A3" s="235" t="s">
        <v>764</v>
      </c>
      <c r="B3" s="235" t="s">
        <v>594</v>
      </c>
      <c r="C3" s="236">
        <v>8</v>
      </c>
      <c r="D3" s="235" t="s">
        <v>45</v>
      </c>
      <c r="E3" s="243">
        <v>0.78</v>
      </c>
      <c r="F3" s="339"/>
      <c r="G3" s="340"/>
      <c r="H3" s="340"/>
      <c r="I3" s="340"/>
      <c r="J3" s="340"/>
      <c r="K3" s="340"/>
      <c r="L3" s="341"/>
    </row>
    <row r="4" spans="1:12" ht="15.75" thickBot="1" x14ac:dyDescent="0.3">
      <c r="A4" s="235" t="s">
        <v>764</v>
      </c>
      <c r="B4" s="235" t="s">
        <v>594</v>
      </c>
      <c r="C4" s="236">
        <v>8</v>
      </c>
      <c r="D4" s="235" t="s">
        <v>595</v>
      </c>
      <c r="E4" s="243">
        <v>0.39</v>
      </c>
      <c r="F4" s="339"/>
      <c r="G4" s="340"/>
      <c r="H4" s="340"/>
      <c r="I4" s="340"/>
      <c r="J4" s="340"/>
      <c r="K4" s="340"/>
      <c r="L4" s="341"/>
    </row>
    <row r="5" spans="1:12" ht="15.75" thickBot="1" x14ac:dyDescent="0.3">
      <c r="A5" s="235" t="s">
        <v>765</v>
      </c>
      <c r="B5" s="235" t="s">
        <v>597</v>
      </c>
      <c r="C5" s="236">
        <v>8</v>
      </c>
      <c r="D5" s="235" t="s">
        <v>767</v>
      </c>
      <c r="E5" s="243">
        <v>0.55000000000000004</v>
      </c>
      <c r="F5" s="342"/>
      <c r="G5" s="343"/>
      <c r="H5" s="343"/>
      <c r="I5" s="343"/>
      <c r="J5" s="343"/>
      <c r="K5" s="343"/>
      <c r="L5" s="344"/>
    </row>
    <row r="6" spans="1:12" ht="15.75" thickBot="1" x14ac:dyDescent="0.3">
      <c r="A6" s="235" t="s">
        <v>765</v>
      </c>
      <c r="B6" s="235" t="s">
        <v>597</v>
      </c>
      <c r="C6" s="236">
        <v>8</v>
      </c>
      <c r="D6" s="235" t="s">
        <v>45</v>
      </c>
      <c r="E6" s="237">
        <v>0.71</v>
      </c>
    </row>
    <row r="7" spans="1:12" ht="15.75" thickBot="1" x14ac:dyDescent="0.3">
      <c r="A7" s="235" t="s">
        <v>765</v>
      </c>
      <c r="B7" s="235" t="s">
        <v>597</v>
      </c>
      <c r="C7" s="236">
        <v>8</v>
      </c>
      <c r="D7" s="235" t="s">
        <v>595</v>
      </c>
      <c r="E7" s="238" t="s">
        <v>768</v>
      </c>
      <c r="F7" s="239" t="s">
        <v>592</v>
      </c>
      <c r="G7" s="239" t="s">
        <v>591</v>
      </c>
    </row>
    <row r="8" spans="1:12" ht="15.75" thickBot="1" x14ac:dyDescent="0.3">
      <c r="A8" s="235" t="s">
        <v>210</v>
      </c>
      <c r="B8" s="235" t="s">
        <v>594</v>
      </c>
      <c r="C8" s="236">
        <v>9</v>
      </c>
      <c r="D8" s="235" t="s">
        <v>767</v>
      </c>
      <c r="E8" s="238"/>
      <c r="F8" s="240" t="s">
        <v>595</v>
      </c>
      <c r="G8" s="240" t="s">
        <v>597</v>
      </c>
    </row>
    <row r="9" spans="1:12" ht="19.5" thickBot="1" x14ac:dyDescent="0.35">
      <c r="A9" s="235" t="s">
        <v>210</v>
      </c>
      <c r="B9" s="235" t="s">
        <v>594</v>
      </c>
      <c r="C9" s="236">
        <v>9</v>
      </c>
      <c r="D9" s="235" t="s">
        <v>45</v>
      </c>
      <c r="E9" s="243">
        <v>0.52</v>
      </c>
      <c r="F9" s="241">
        <f>DCOUNT(A1:E13,"Score",F7:G8)</f>
        <v>1</v>
      </c>
      <c r="G9" s="218"/>
    </row>
    <row r="10" spans="1:12" ht="15.75" thickBot="1" x14ac:dyDescent="0.3">
      <c r="A10" s="235" t="s">
        <v>210</v>
      </c>
      <c r="B10" s="235" t="s">
        <v>594</v>
      </c>
      <c r="C10" s="236">
        <v>9</v>
      </c>
      <c r="D10" s="235" t="s">
        <v>595</v>
      </c>
      <c r="E10" s="237">
        <v>0.48</v>
      </c>
    </row>
    <row r="11" spans="1:12" ht="15.75" thickBot="1" x14ac:dyDescent="0.3">
      <c r="A11" s="235" t="s">
        <v>766</v>
      </c>
      <c r="B11" s="235" t="s">
        <v>597</v>
      </c>
      <c r="C11" s="236">
        <v>9</v>
      </c>
      <c r="D11" s="235" t="s">
        <v>767</v>
      </c>
      <c r="E11" s="237">
        <v>0.78</v>
      </c>
    </row>
    <row r="12" spans="1:12" ht="15.75" thickBot="1" x14ac:dyDescent="0.3">
      <c r="A12" s="235" t="s">
        <v>766</v>
      </c>
      <c r="B12" s="235" t="s">
        <v>597</v>
      </c>
      <c r="C12" s="236">
        <v>9</v>
      </c>
      <c r="D12" s="235" t="s">
        <v>45</v>
      </c>
      <c r="E12" s="237">
        <v>0.69</v>
      </c>
    </row>
    <row r="13" spans="1:12" ht="15.75" thickBot="1" x14ac:dyDescent="0.3">
      <c r="A13" s="235" t="s">
        <v>766</v>
      </c>
      <c r="B13" s="235" t="s">
        <v>597</v>
      </c>
      <c r="C13" s="236">
        <v>9</v>
      </c>
      <c r="D13" s="235" t="s">
        <v>595</v>
      </c>
      <c r="E13" s="243">
        <v>0.65</v>
      </c>
      <c r="F13" s="345" t="s">
        <v>763</v>
      </c>
      <c r="G13" s="346"/>
      <c r="H13" s="346"/>
      <c r="I13" s="346"/>
      <c r="J13" s="346"/>
      <c r="K13" s="346"/>
      <c r="L13" s="347"/>
    </row>
    <row r="14" spans="1:12" x14ac:dyDescent="0.25">
      <c r="F14" s="348"/>
      <c r="G14" s="294"/>
      <c r="H14" s="294"/>
      <c r="I14" s="294"/>
      <c r="J14" s="294"/>
      <c r="K14" s="294"/>
      <c r="L14" s="349"/>
    </row>
    <row r="15" spans="1:12" x14ac:dyDescent="0.25">
      <c r="F15" s="348"/>
      <c r="G15" s="294"/>
      <c r="H15" s="294"/>
      <c r="I15" s="294"/>
      <c r="J15" s="294"/>
      <c r="K15" s="294"/>
      <c r="L15" s="349"/>
    </row>
    <row r="16" spans="1:12" x14ac:dyDescent="0.25">
      <c r="F16" s="348"/>
      <c r="G16" s="294"/>
      <c r="H16" s="294"/>
      <c r="I16" s="294"/>
      <c r="J16" s="294"/>
      <c r="K16" s="294"/>
      <c r="L16" s="349"/>
    </row>
    <row r="17" spans="6:12" x14ac:dyDescent="0.25">
      <c r="F17" s="348"/>
      <c r="G17" s="294"/>
      <c r="H17" s="294"/>
      <c r="I17" s="294"/>
      <c r="J17" s="294"/>
      <c r="K17" s="294"/>
      <c r="L17" s="349"/>
    </row>
    <row r="18" spans="6:12" x14ac:dyDescent="0.25">
      <c r="F18" s="348"/>
      <c r="G18" s="294"/>
      <c r="H18" s="294"/>
      <c r="I18" s="294"/>
      <c r="J18" s="294"/>
      <c r="K18" s="294"/>
      <c r="L18" s="349"/>
    </row>
    <row r="19" spans="6:12" x14ac:dyDescent="0.25">
      <c r="F19" s="348"/>
      <c r="G19" s="294"/>
      <c r="H19" s="294"/>
      <c r="I19" s="294"/>
      <c r="J19" s="294"/>
      <c r="K19" s="294"/>
      <c r="L19" s="349"/>
    </row>
    <row r="20" spans="6:12" x14ac:dyDescent="0.25">
      <c r="F20" s="350"/>
      <c r="G20" s="351"/>
      <c r="H20" s="351"/>
      <c r="I20" s="351"/>
      <c r="J20" s="351"/>
      <c r="K20" s="351"/>
      <c r="L20" s="352"/>
    </row>
  </sheetData>
  <mergeCells count="3">
    <mergeCell ref="F1:I1"/>
    <mergeCell ref="F2:L5"/>
    <mergeCell ref="F13:L20"/>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sqref="A1:L15"/>
    </sheetView>
  </sheetViews>
  <sheetFormatPr defaultRowHeight="15" x14ac:dyDescent="0.25"/>
  <sheetData>
    <row r="1" spans="1:12" ht="24.75" thickBot="1" x14ac:dyDescent="0.35">
      <c r="A1" s="181" t="s">
        <v>604</v>
      </c>
      <c r="B1" s="182" t="s">
        <v>605</v>
      </c>
      <c r="C1" s="178" t="s">
        <v>606</v>
      </c>
      <c r="D1" s="182" t="s">
        <v>166</v>
      </c>
      <c r="F1" s="335" t="s">
        <v>601</v>
      </c>
      <c r="G1" s="335"/>
      <c r="H1" s="335"/>
      <c r="I1" s="335"/>
    </row>
    <row r="2" spans="1:12" ht="15.75" thickBot="1" x14ac:dyDescent="0.3">
      <c r="A2" s="180">
        <v>1</v>
      </c>
      <c r="B2" s="176" t="s">
        <v>78</v>
      </c>
      <c r="C2" s="176" t="s">
        <v>607</v>
      </c>
      <c r="D2" s="185">
        <v>223000</v>
      </c>
      <c r="F2" s="353" t="s">
        <v>759</v>
      </c>
      <c r="G2" s="353"/>
      <c r="H2" s="353"/>
      <c r="I2" s="353"/>
      <c r="J2" s="353"/>
      <c r="K2" s="353"/>
      <c r="L2" s="353"/>
    </row>
    <row r="3" spans="1:12" ht="15.75" thickBot="1" x14ac:dyDescent="0.3">
      <c r="A3" s="180">
        <v>1</v>
      </c>
      <c r="B3" s="176" t="s">
        <v>78</v>
      </c>
      <c r="C3" s="176" t="s">
        <v>608</v>
      </c>
      <c r="D3" s="185">
        <v>125000</v>
      </c>
      <c r="F3" s="353"/>
      <c r="G3" s="353"/>
      <c r="H3" s="353"/>
      <c r="I3" s="353"/>
      <c r="J3" s="353"/>
      <c r="K3" s="353"/>
      <c r="L3" s="353"/>
    </row>
    <row r="4" spans="1:12" ht="15.75" thickBot="1" x14ac:dyDescent="0.3">
      <c r="A4" s="180">
        <v>1</v>
      </c>
      <c r="B4" s="176" t="s">
        <v>79</v>
      </c>
      <c r="C4" s="176" t="s">
        <v>609</v>
      </c>
      <c r="D4" s="185">
        <v>456000</v>
      </c>
      <c r="F4" s="353"/>
      <c r="G4" s="353"/>
      <c r="H4" s="353"/>
      <c r="I4" s="353"/>
      <c r="J4" s="353"/>
      <c r="K4" s="353"/>
      <c r="L4" s="353"/>
    </row>
    <row r="5" spans="1:12" ht="15.75" thickBot="1" x14ac:dyDescent="0.3">
      <c r="A5" s="180">
        <v>2</v>
      </c>
      <c r="B5" s="176" t="s">
        <v>78</v>
      </c>
      <c r="C5" s="176" t="s">
        <v>607</v>
      </c>
      <c r="D5" s="185">
        <v>322000</v>
      </c>
      <c r="F5" s="353"/>
      <c r="G5" s="353"/>
      <c r="H5" s="353"/>
      <c r="I5" s="353"/>
      <c r="J5" s="353"/>
      <c r="K5" s="353"/>
      <c r="L5" s="353"/>
    </row>
    <row r="6" spans="1:12" ht="15.75" thickBot="1" x14ac:dyDescent="0.3">
      <c r="A6" s="180">
        <v>2</v>
      </c>
      <c r="B6" s="176" t="s">
        <v>78</v>
      </c>
      <c r="C6" s="176" t="s">
        <v>608</v>
      </c>
      <c r="D6" s="185">
        <v>340000</v>
      </c>
    </row>
    <row r="7" spans="1:12" ht="15.75" thickBot="1" x14ac:dyDescent="0.3">
      <c r="A7" s="180">
        <v>2</v>
      </c>
      <c r="B7" s="176" t="s">
        <v>79</v>
      </c>
      <c r="C7" s="176" t="s">
        <v>609</v>
      </c>
      <c r="D7" s="185">
        <v>198000</v>
      </c>
      <c r="F7" s="155" t="s">
        <v>604</v>
      </c>
      <c r="G7" s="155" t="s">
        <v>606</v>
      </c>
    </row>
    <row r="8" spans="1:12" ht="15.75" thickBot="1" x14ac:dyDescent="0.3">
      <c r="A8" s="180">
        <v>3</v>
      </c>
      <c r="B8" s="176" t="s">
        <v>78</v>
      </c>
      <c r="C8" s="176" t="s">
        <v>607</v>
      </c>
      <c r="D8" s="185">
        <v>310000</v>
      </c>
      <c r="F8" s="118" t="s">
        <v>761</v>
      </c>
      <c r="G8" s="118" t="s">
        <v>609</v>
      </c>
    </row>
    <row r="9" spans="1:12" ht="15.75" thickBot="1" x14ac:dyDescent="0.3">
      <c r="A9" s="180">
        <v>3</v>
      </c>
      <c r="B9" s="176" t="s">
        <v>78</v>
      </c>
      <c r="C9" s="176" t="s">
        <v>608</v>
      </c>
      <c r="D9" s="185">
        <v>250000</v>
      </c>
      <c r="F9" s="218">
        <f>DAVERAGE(A1:D13,"Sales",F7:G8)</f>
        <v>321000</v>
      </c>
      <c r="G9" s="218"/>
    </row>
    <row r="10" spans="1:12" ht="15.75" thickBot="1" x14ac:dyDescent="0.3">
      <c r="A10" s="180">
        <v>3</v>
      </c>
      <c r="B10" s="176" t="s">
        <v>79</v>
      </c>
      <c r="C10" s="176" t="s">
        <v>609</v>
      </c>
      <c r="D10" s="185">
        <v>460000</v>
      </c>
    </row>
    <row r="11" spans="1:12" ht="15.75" thickBot="1" x14ac:dyDescent="0.3">
      <c r="A11" s="180">
        <v>4</v>
      </c>
      <c r="B11" s="176" t="s">
        <v>78</v>
      </c>
      <c r="C11" s="176" t="s">
        <v>607</v>
      </c>
      <c r="D11" s="185">
        <v>261000</v>
      </c>
    </row>
    <row r="12" spans="1:12" ht="15.75" thickBot="1" x14ac:dyDescent="0.3">
      <c r="A12" s="180">
        <v>4</v>
      </c>
      <c r="B12" s="176" t="s">
        <v>78</v>
      </c>
      <c r="C12" s="176" t="s">
        <v>608</v>
      </c>
      <c r="D12" s="185">
        <v>389000</v>
      </c>
    </row>
    <row r="13" spans="1:12" ht="15.75" thickBot="1" x14ac:dyDescent="0.3">
      <c r="A13" s="183">
        <v>4</v>
      </c>
      <c r="B13" s="176" t="s">
        <v>79</v>
      </c>
      <c r="C13" s="176" t="s">
        <v>609</v>
      </c>
      <c r="D13" s="185">
        <v>305000</v>
      </c>
      <c r="F13" s="353" t="s">
        <v>760</v>
      </c>
      <c r="G13" s="353"/>
      <c r="H13" s="353"/>
      <c r="I13" s="353"/>
      <c r="J13" s="353"/>
      <c r="K13" s="353"/>
      <c r="L13" s="353"/>
    </row>
    <row r="14" spans="1:12" x14ac:dyDescent="0.25">
      <c r="F14" s="353"/>
      <c r="G14" s="353"/>
      <c r="H14" s="353"/>
      <c r="I14" s="353"/>
      <c r="J14" s="353"/>
      <c r="K14" s="353"/>
      <c r="L14" s="353"/>
    </row>
    <row r="15" spans="1:12" x14ac:dyDescent="0.25">
      <c r="F15" s="353"/>
      <c r="G15" s="353"/>
      <c r="H15" s="353"/>
      <c r="I15" s="353"/>
      <c r="J15" s="353"/>
      <c r="K15" s="353"/>
      <c r="L15" s="353"/>
    </row>
  </sheetData>
  <mergeCells count="3">
    <mergeCell ref="F1:I1"/>
    <mergeCell ref="F2:L5"/>
    <mergeCell ref="F13:L1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heetViews>
  <sheetFormatPr defaultRowHeight="15" x14ac:dyDescent="0.25"/>
  <sheetData>
    <row r="1" spans="1:12" ht="24.75" thickBot="1" x14ac:dyDescent="0.35">
      <c r="A1" s="181" t="s">
        <v>604</v>
      </c>
      <c r="B1" s="182" t="s">
        <v>605</v>
      </c>
      <c r="C1" s="178" t="s">
        <v>606</v>
      </c>
      <c r="D1" s="182" t="s">
        <v>166</v>
      </c>
      <c r="F1" s="335" t="s">
        <v>601</v>
      </c>
      <c r="G1" s="335"/>
      <c r="H1" s="335"/>
      <c r="I1" s="335"/>
    </row>
    <row r="2" spans="1:12" ht="15.75" thickBot="1" x14ac:dyDescent="0.3">
      <c r="A2" s="180">
        <v>1</v>
      </c>
      <c r="B2" s="176" t="s">
        <v>78</v>
      </c>
      <c r="C2" s="176" t="s">
        <v>607</v>
      </c>
      <c r="D2" s="185">
        <v>223000</v>
      </c>
      <c r="F2" s="353" t="s">
        <v>758</v>
      </c>
      <c r="G2" s="353"/>
      <c r="H2" s="353"/>
      <c r="I2" s="353"/>
      <c r="J2" s="353"/>
      <c r="K2" s="353"/>
      <c r="L2" s="353"/>
    </row>
    <row r="3" spans="1:12" ht="15.75" thickBot="1" x14ac:dyDescent="0.3">
      <c r="A3" s="180">
        <v>1</v>
      </c>
      <c r="B3" s="176" t="s">
        <v>78</v>
      </c>
      <c r="C3" s="176" t="s">
        <v>608</v>
      </c>
      <c r="D3" s="185">
        <v>125000</v>
      </c>
      <c r="F3" s="353"/>
      <c r="G3" s="353"/>
      <c r="H3" s="353"/>
      <c r="I3" s="353"/>
      <c r="J3" s="353"/>
      <c r="K3" s="353"/>
      <c r="L3" s="353"/>
    </row>
    <row r="4" spans="1:12" ht="15.75" thickBot="1" x14ac:dyDescent="0.3">
      <c r="A4" s="180">
        <v>1</v>
      </c>
      <c r="B4" s="176" t="s">
        <v>79</v>
      </c>
      <c r="C4" s="176" t="s">
        <v>609</v>
      </c>
      <c r="D4" s="185">
        <v>456000</v>
      </c>
      <c r="F4" s="353"/>
      <c r="G4" s="353"/>
      <c r="H4" s="353"/>
      <c r="I4" s="353"/>
      <c r="J4" s="353"/>
      <c r="K4" s="353"/>
      <c r="L4" s="353"/>
    </row>
    <row r="5" spans="1:12" ht="15.75" thickBot="1" x14ac:dyDescent="0.3">
      <c r="A5" s="180">
        <v>2</v>
      </c>
      <c r="B5" s="176" t="s">
        <v>78</v>
      </c>
      <c r="C5" s="176" t="s">
        <v>607</v>
      </c>
      <c r="D5" s="185">
        <v>322000</v>
      </c>
      <c r="F5" s="353"/>
      <c r="G5" s="353"/>
      <c r="H5" s="353"/>
      <c r="I5" s="353"/>
      <c r="J5" s="353"/>
      <c r="K5" s="353"/>
      <c r="L5" s="353"/>
    </row>
    <row r="6" spans="1:12" ht="15.75" thickBot="1" x14ac:dyDescent="0.3">
      <c r="A6" s="180">
        <v>2</v>
      </c>
      <c r="B6" s="176" t="s">
        <v>78</v>
      </c>
      <c r="C6" s="176" t="s">
        <v>608</v>
      </c>
      <c r="D6" s="185">
        <v>340000</v>
      </c>
    </row>
    <row r="7" spans="1:12" ht="15.75" thickBot="1" x14ac:dyDescent="0.3">
      <c r="A7" s="180">
        <v>2</v>
      </c>
      <c r="B7" s="176" t="s">
        <v>79</v>
      </c>
      <c r="C7" s="176" t="s">
        <v>609</v>
      </c>
      <c r="D7" s="185">
        <v>198000</v>
      </c>
      <c r="F7" s="155" t="s">
        <v>604</v>
      </c>
      <c r="G7" s="155" t="s">
        <v>605</v>
      </c>
    </row>
    <row r="8" spans="1:12" ht="15.75" thickBot="1" x14ac:dyDescent="0.3">
      <c r="A8" s="180">
        <v>3</v>
      </c>
      <c r="B8" s="176" t="s">
        <v>78</v>
      </c>
      <c r="C8" s="176" t="s">
        <v>607</v>
      </c>
      <c r="D8" s="185">
        <v>310000</v>
      </c>
      <c r="F8" s="118" t="s">
        <v>757</v>
      </c>
      <c r="G8" s="118" t="s">
        <v>78</v>
      </c>
    </row>
    <row r="9" spans="1:12" ht="15.75" thickBot="1" x14ac:dyDescent="0.3">
      <c r="A9" s="180">
        <v>3</v>
      </c>
      <c r="B9" s="176" t="s">
        <v>78</v>
      </c>
      <c r="C9" s="176" t="s">
        <v>608</v>
      </c>
      <c r="D9" s="185">
        <v>250000</v>
      </c>
      <c r="F9" s="218">
        <f>DMAX(A1:D13,"Sales",F7:G8)</f>
        <v>389000</v>
      </c>
      <c r="G9" s="218"/>
    </row>
    <row r="10" spans="1:12" ht="15.75" thickBot="1" x14ac:dyDescent="0.3">
      <c r="A10" s="180">
        <v>3</v>
      </c>
      <c r="B10" s="176" t="s">
        <v>79</v>
      </c>
      <c r="C10" s="176" t="s">
        <v>609</v>
      </c>
      <c r="D10" s="185">
        <v>460000</v>
      </c>
    </row>
    <row r="11" spans="1:12" ht="15.75" thickBot="1" x14ac:dyDescent="0.3">
      <c r="A11" s="180">
        <v>4</v>
      </c>
      <c r="B11" s="176" t="s">
        <v>78</v>
      </c>
      <c r="C11" s="176" t="s">
        <v>607</v>
      </c>
      <c r="D11" s="185">
        <v>261000</v>
      </c>
    </row>
    <row r="12" spans="1:12" ht="15.75" thickBot="1" x14ac:dyDescent="0.3">
      <c r="A12" s="180">
        <v>4</v>
      </c>
      <c r="B12" s="176" t="s">
        <v>78</v>
      </c>
      <c r="C12" s="176" t="s">
        <v>608</v>
      </c>
      <c r="D12" s="185">
        <v>389000</v>
      </c>
    </row>
    <row r="13" spans="1:12" ht="15.75" thickBot="1" x14ac:dyDescent="0.3">
      <c r="A13" s="183">
        <v>4</v>
      </c>
      <c r="B13" s="176" t="s">
        <v>79</v>
      </c>
      <c r="C13" s="176" t="s">
        <v>609</v>
      </c>
      <c r="D13" s="185">
        <v>305000</v>
      </c>
      <c r="F13" s="353" t="s">
        <v>756</v>
      </c>
      <c r="G13" s="353"/>
      <c r="H13" s="353"/>
      <c r="I13" s="353"/>
      <c r="J13" s="353"/>
      <c r="K13" s="353"/>
      <c r="L13" s="353"/>
    </row>
    <row r="14" spans="1:12" x14ac:dyDescent="0.25">
      <c r="F14" s="353"/>
      <c r="G14" s="353"/>
      <c r="H14" s="353"/>
      <c r="I14" s="353"/>
      <c r="J14" s="353"/>
      <c r="K14" s="353"/>
      <c r="L14" s="353"/>
    </row>
    <row r="15" spans="1:12" x14ac:dyDescent="0.25">
      <c r="F15" s="353"/>
      <c r="G15" s="353"/>
      <c r="H15" s="353"/>
      <c r="I15" s="353"/>
      <c r="J15" s="353"/>
      <c r="K15" s="353"/>
      <c r="L15" s="353"/>
    </row>
  </sheetData>
  <mergeCells count="3">
    <mergeCell ref="F1:I1"/>
    <mergeCell ref="F2:L5"/>
    <mergeCell ref="F13:L1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sqref="A1:L15"/>
    </sheetView>
  </sheetViews>
  <sheetFormatPr defaultRowHeight="15" x14ac:dyDescent="0.25"/>
  <sheetData>
    <row r="1" spans="1:12" ht="24.75" thickBot="1" x14ac:dyDescent="0.35">
      <c r="A1" s="181" t="s">
        <v>604</v>
      </c>
      <c r="B1" s="182" t="s">
        <v>605</v>
      </c>
      <c r="C1" s="178" t="s">
        <v>606</v>
      </c>
      <c r="D1" s="182" t="s">
        <v>166</v>
      </c>
      <c r="F1" s="335" t="s">
        <v>601</v>
      </c>
      <c r="G1" s="335"/>
      <c r="H1" s="335"/>
      <c r="I1" s="335"/>
    </row>
    <row r="2" spans="1:12" ht="15.75" thickBot="1" x14ac:dyDescent="0.3">
      <c r="A2" s="180">
        <v>1</v>
      </c>
      <c r="B2" s="176" t="s">
        <v>78</v>
      </c>
      <c r="C2" s="176" t="s">
        <v>607</v>
      </c>
      <c r="D2" s="185">
        <v>223000</v>
      </c>
      <c r="F2" s="353" t="s">
        <v>758</v>
      </c>
      <c r="G2" s="353"/>
      <c r="H2" s="353"/>
      <c r="I2" s="353"/>
      <c r="J2" s="353"/>
      <c r="K2" s="353"/>
      <c r="L2" s="353"/>
    </row>
    <row r="3" spans="1:12" ht="15.75" thickBot="1" x14ac:dyDescent="0.3">
      <c r="A3" s="180">
        <v>1</v>
      </c>
      <c r="B3" s="176" t="s">
        <v>78</v>
      </c>
      <c r="C3" s="176" t="s">
        <v>608</v>
      </c>
      <c r="D3" s="185">
        <v>125000</v>
      </c>
      <c r="F3" s="353"/>
      <c r="G3" s="353"/>
      <c r="H3" s="353"/>
      <c r="I3" s="353"/>
      <c r="J3" s="353"/>
      <c r="K3" s="353"/>
      <c r="L3" s="353"/>
    </row>
    <row r="4" spans="1:12" ht="15.75" thickBot="1" x14ac:dyDescent="0.3">
      <c r="A4" s="180">
        <v>1</v>
      </c>
      <c r="B4" s="176" t="s">
        <v>79</v>
      </c>
      <c r="C4" s="176" t="s">
        <v>609</v>
      </c>
      <c r="D4" s="185">
        <v>456000</v>
      </c>
      <c r="F4" s="353"/>
      <c r="G4" s="353"/>
      <c r="H4" s="353"/>
      <c r="I4" s="353"/>
      <c r="J4" s="353"/>
      <c r="K4" s="353"/>
      <c r="L4" s="353"/>
    </row>
    <row r="5" spans="1:12" ht="15.75" thickBot="1" x14ac:dyDescent="0.3">
      <c r="A5" s="180">
        <v>2</v>
      </c>
      <c r="B5" s="176" t="s">
        <v>78</v>
      </c>
      <c r="C5" s="176" t="s">
        <v>607</v>
      </c>
      <c r="D5" s="185">
        <v>322000</v>
      </c>
      <c r="F5" s="353"/>
      <c r="G5" s="353"/>
      <c r="H5" s="353"/>
      <c r="I5" s="353"/>
      <c r="J5" s="353"/>
      <c r="K5" s="353"/>
      <c r="L5" s="353"/>
    </row>
    <row r="6" spans="1:12" ht="15.75" thickBot="1" x14ac:dyDescent="0.3">
      <c r="A6" s="180">
        <v>2</v>
      </c>
      <c r="B6" s="176" t="s">
        <v>78</v>
      </c>
      <c r="C6" s="176" t="s">
        <v>608</v>
      </c>
      <c r="D6" s="185">
        <v>340000</v>
      </c>
    </row>
    <row r="7" spans="1:12" ht="15.75" thickBot="1" x14ac:dyDescent="0.3">
      <c r="A7" s="180">
        <v>2</v>
      </c>
      <c r="B7" s="176" t="s">
        <v>79</v>
      </c>
      <c r="C7" s="176" t="s">
        <v>609</v>
      </c>
      <c r="D7" s="185">
        <v>198000</v>
      </c>
      <c r="F7" s="155" t="s">
        <v>604</v>
      </c>
      <c r="G7" s="155" t="s">
        <v>605</v>
      </c>
    </row>
    <row r="8" spans="1:12" ht="15.75" thickBot="1" x14ac:dyDescent="0.3">
      <c r="A8" s="180">
        <v>3</v>
      </c>
      <c r="B8" s="176" t="s">
        <v>78</v>
      </c>
      <c r="C8" s="176" t="s">
        <v>607</v>
      </c>
      <c r="D8" s="185">
        <v>310000</v>
      </c>
      <c r="F8" s="118" t="s">
        <v>757</v>
      </c>
      <c r="G8" s="118" t="s">
        <v>78</v>
      </c>
    </row>
    <row r="9" spans="1:12" ht="15.75" thickBot="1" x14ac:dyDescent="0.3">
      <c r="A9" s="180">
        <v>3</v>
      </c>
      <c r="B9" s="176" t="s">
        <v>78</v>
      </c>
      <c r="C9" s="176" t="s">
        <v>608</v>
      </c>
      <c r="D9" s="185">
        <v>250000</v>
      </c>
      <c r="F9" s="218">
        <f>DSUM(A1:D13,"Sales",F7:G8)</f>
        <v>1210000</v>
      </c>
      <c r="G9" s="218"/>
    </row>
    <row r="10" spans="1:12" ht="15.75" thickBot="1" x14ac:dyDescent="0.3">
      <c r="A10" s="180">
        <v>3</v>
      </c>
      <c r="B10" s="176" t="s">
        <v>79</v>
      </c>
      <c r="C10" s="176" t="s">
        <v>609</v>
      </c>
      <c r="D10" s="185">
        <v>460000</v>
      </c>
    </row>
    <row r="11" spans="1:12" ht="15.75" thickBot="1" x14ac:dyDescent="0.3">
      <c r="A11" s="180">
        <v>4</v>
      </c>
      <c r="B11" s="176" t="s">
        <v>78</v>
      </c>
      <c r="C11" s="176" t="s">
        <v>607</v>
      </c>
      <c r="D11" s="185">
        <v>261000</v>
      </c>
    </row>
    <row r="12" spans="1:12" ht="15.75" thickBot="1" x14ac:dyDescent="0.3">
      <c r="A12" s="180">
        <v>4</v>
      </c>
      <c r="B12" s="176" t="s">
        <v>78</v>
      </c>
      <c r="C12" s="176" t="s">
        <v>608</v>
      </c>
      <c r="D12" s="185">
        <v>389000</v>
      </c>
    </row>
    <row r="13" spans="1:12" ht="15.75" thickBot="1" x14ac:dyDescent="0.3">
      <c r="A13" s="183">
        <v>4</v>
      </c>
      <c r="B13" s="176" t="s">
        <v>79</v>
      </c>
      <c r="C13" s="176" t="s">
        <v>609</v>
      </c>
      <c r="D13" s="185">
        <v>305000</v>
      </c>
      <c r="F13" s="353" t="s">
        <v>756</v>
      </c>
      <c r="G13" s="353"/>
      <c r="H13" s="353"/>
      <c r="I13" s="353"/>
      <c r="J13" s="353"/>
      <c r="K13" s="353"/>
      <c r="L13" s="353"/>
    </row>
    <row r="14" spans="1:12" x14ac:dyDescent="0.25">
      <c r="F14" s="353"/>
      <c r="G14" s="353"/>
      <c r="H14" s="353"/>
      <c r="I14" s="353"/>
      <c r="J14" s="353"/>
      <c r="K14" s="353"/>
      <c r="L14" s="353"/>
    </row>
    <row r="15" spans="1:12" x14ac:dyDescent="0.25">
      <c r="F15" s="353"/>
      <c r="G15" s="353"/>
      <c r="H15" s="353"/>
      <c r="I15" s="353"/>
      <c r="J15" s="353"/>
      <c r="K15" s="353"/>
      <c r="L15" s="353"/>
    </row>
  </sheetData>
  <mergeCells count="3">
    <mergeCell ref="F2:L5"/>
    <mergeCell ref="F1:I1"/>
    <mergeCell ref="F13:L15"/>
  </mergeCells>
  <pageMargins left="0.7" right="0.7" top="0.75" bottom="0.75" header="0.3" footer="0.3"/>
  <pageSetup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workbookViewId="0">
      <selection sqref="A1:D13"/>
    </sheetView>
  </sheetViews>
  <sheetFormatPr defaultColWidth="12.28515625" defaultRowHeight="15" x14ac:dyDescent="0.25"/>
  <cols>
    <col min="1" max="1" width="8.5703125" bestFit="1" customWidth="1"/>
    <col min="2" max="2" width="8.7109375" bestFit="1" customWidth="1"/>
    <col min="3" max="3" width="12.140625" bestFit="1" customWidth="1"/>
    <col min="4" max="4" width="10.85546875" bestFit="1" customWidth="1"/>
  </cols>
  <sheetData>
    <row r="1" spans="1:13" ht="15.75" thickBot="1" x14ac:dyDescent="0.3">
      <c r="A1" s="181" t="s">
        <v>604</v>
      </c>
      <c r="B1" s="182" t="s">
        <v>605</v>
      </c>
      <c r="C1" s="178" t="s">
        <v>606</v>
      </c>
      <c r="D1" s="182" t="s">
        <v>166</v>
      </c>
      <c r="E1" s="175"/>
    </row>
    <row r="2" spans="1:13" ht="15.75" thickBot="1" x14ac:dyDescent="0.3">
      <c r="A2" s="180">
        <v>1</v>
      </c>
      <c r="B2" s="176" t="s">
        <v>78</v>
      </c>
      <c r="C2" s="176" t="s">
        <v>607</v>
      </c>
      <c r="D2" s="185">
        <v>223000</v>
      </c>
      <c r="F2" s="356" t="s">
        <v>601</v>
      </c>
      <c r="G2" s="356"/>
    </row>
    <row r="3" spans="1:13" ht="15.75" thickBot="1" x14ac:dyDescent="0.3">
      <c r="A3" s="180">
        <v>1</v>
      </c>
      <c r="B3" s="176" t="s">
        <v>78</v>
      </c>
      <c r="C3" s="176" t="s">
        <v>608</v>
      </c>
      <c r="D3" s="185">
        <v>125000</v>
      </c>
      <c r="F3" s="332" t="s">
        <v>610</v>
      </c>
      <c r="G3" s="332"/>
      <c r="H3" s="332"/>
      <c r="I3" s="332"/>
      <c r="J3" s="332"/>
    </row>
    <row r="4" spans="1:13" ht="15.75" thickBot="1" x14ac:dyDescent="0.3">
      <c r="A4" s="180">
        <v>1</v>
      </c>
      <c r="B4" s="176" t="s">
        <v>79</v>
      </c>
      <c r="C4" s="176" t="s">
        <v>609</v>
      </c>
      <c r="D4" s="185">
        <v>456000</v>
      </c>
      <c r="F4" s="332"/>
      <c r="G4" s="332"/>
      <c r="H4" s="332"/>
      <c r="I4" s="332"/>
      <c r="J4" s="332"/>
      <c r="M4" s="328" t="s">
        <v>613</v>
      </c>
    </row>
    <row r="5" spans="1:13" ht="15.75" thickBot="1" x14ac:dyDescent="0.3">
      <c r="A5" s="180">
        <v>2</v>
      </c>
      <c r="B5" s="176" t="s">
        <v>78</v>
      </c>
      <c r="C5" s="176" t="s">
        <v>607</v>
      </c>
      <c r="D5" s="185">
        <v>322000</v>
      </c>
      <c r="M5" s="328"/>
    </row>
    <row r="6" spans="1:13" ht="15.75" thickBot="1" x14ac:dyDescent="0.3">
      <c r="A6" s="180">
        <v>2</v>
      </c>
      <c r="B6" s="176" t="s">
        <v>78</v>
      </c>
      <c r="C6" s="176" t="s">
        <v>608</v>
      </c>
      <c r="D6" s="185">
        <v>340000</v>
      </c>
      <c r="F6" s="354" t="s">
        <v>602</v>
      </c>
      <c r="G6" s="354"/>
      <c r="M6" s="328"/>
    </row>
    <row r="7" spans="1:13" ht="15.75" thickBot="1" x14ac:dyDescent="0.3">
      <c r="A7" s="180">
        <v>2</v>
      </c>
      <c r="B7" s="176" t="s">
        <v>79</v>
      </c>
      <c r="C7" s="176" t="s">
        <v>609</v>
      </c>
      <c r="D7" s="185">
        <v>198000</v>
      </c>
      <c r="F7" s="355">
        <f>SUMIFS( D2:D13, A2:A13, 1, B2:B13, "North" )</f>
        <v>348000</v>
      </c>
      <c r="G7" s="355"/>
      <c r="H7" s="355"/>
      <c r="I7" s="355"/>
      <c r="J7" s="355"/>
      <c r="M7" s="328"/>
    </row>
    <row r="8" spans="1:13" ht="15.75" thickBot="1" x14ac:dyDescent="0.3">
      <c r="A8" s="180">
        <v>3</v>
      </c>
      <c r="B8" s="176" t="s">
        <v>78</v>
      </c>
      <c r="C8" s="176" t="s">
        <v>607</v>
      </c>
      <c r="D8" s="185">
        <v>310000</v>
      </c>
      <c r="F8" s="355"/>
      <c r="G8" s="355"/>
      <c r="H8" s="355"/>
      <c r="I8" s="355"/>
      <c r="J8" s="355"/>
      <c r="M8" s="328"/>
    </row>
    <row r="9" spans="1:13" ht="15.75" thickBot="1" x14ac:dyDescent="0.3">
      <c r="A9" s="180">
        <v>3</v>
      </c>
      <c r="B9" s="176" t="s">
        <v>78</v>
      </c>
      <c r="C9" s="176" t="s">
        <v>608</v>
      </c>
      <c r="D9" s="185">
        <v>250000</v>
      </c>
      <c r="M9" s="328"/>
    </row>
    <row r="10" spans="1:13" ht="15.75" thickBot="1" x14ac:dyDescent="0.3">
      <c r="A10" s="180">
        <v>3</v>
      </c>
      <c r="B10" s="176" t="s">
        <v>79</v>
      </c>
      <c r="C10" s="176" t="s">
        <v>609</v>
      </c>
      <c r="D10" s="185">
        <v>460000</v>
      </c>
      <c r="M10" s="328"/>
    </row>
    <row r="11" spans="1:13" ht="15.75" thickBot="1" x14ac:dyDescent="0.3">
      <c r="A11" s="180">
        <v>4</v>
      </c>
      <c r="B11" s="176" t="s">
        <v>78</v>
      </c>
      <c r="C11" s="176" t="s">
        <v>607</v>
      </c>
      <c r="D11" s="185">
        <v>261000</v>
      </c>
      <c r="F11" s="356" t="s">
        <v>611</v>
      </c>
      <c r="G11" s="356"/>
      <c r="M11" s="328"/>
    </row>
    <row r="12" spans="1:13" ht="15.75" thickBot="1" x14ac:dyDescent="0.3">
      <c r="A12" s="180">
        <v>4</v>
      </c>
      <c r="B12" s="176" t="s">
        <v>78</v>
      </c>
      <c r="C12" s="176" t="s">
        <v>608</v>
      </c>
      <c r="D12" s="185">
        <v>389000</v>
      </c>
      <c r="F12" s="332" t="s">
        <v>612</v>
      </c>
      <c r="G12" s="332"/>
      <c r="H12" s="332"/>
      <c r="I12" s="332"/>
      <c r="J12" s="332"/>
      <c r="M12" s="328"/>
    </row>
    <row r="13" spans="1:13" ht="15.75" thickBot="1" x14ac:dyDescent="0.3">
      <c r="A13" s="183">
        <v>4</v>
      </c>
      <c r="B13" s="176" t="s">
        <v>79</v>
      </c>
      <c r="C13" s="176" t="s">
        <v>609</v>
      </c>
      <c r="D13" s="185">
        <v>305000</v>
      </c>
      <c r="F13" s="332"/>
      <c r="G13" s="332"/>
      <c r="H13" s="332"/>
      <c r="I13" s="332"/>
      <c r="J13" s="332"/>
      <c r="M13" s="328"/>
    </row>
    <row r="14" spans="1:13" x14ac:dyDescent="0.25">
      <c r="A14" s="184"/>
      <c r="M14" s="328"/>
    </row>
    <row r="15" spans="1:13" x14ac:dyDescent="0.25">
      <c r="F15" s="354" t="s">
        <v>602</v>
      </c>
      <c r="G15" s="354"/>
      <c r="M15" s="328"/>
    </row>
    <row r="16" spans="1:13" x14ac:dyDescent="0.25">
      <c r="F16" s="355">
        <f>SUMIFS( D2:D13, A2:A13, "&gt;2", C2:C13, "Jeff" )</f>
        <v>571000</v>
      </c>
      <c r="G16" s="355"/>
      <c r="H16" s="355"/>
      <c r="I16" s="355"/>
      <c r="J16" s="355"/>
      <c r="M16" s="328"/>
    </row>
    <row r="17" spans="6:13" x14ac:dyDescent="0.25">
      <c r="F17" s="355"/>
      <c r="G17" s="355"/>
      <c r="H17" s="355"/>
      <c r="I17" s="355"/>
      <c r="J17" s="355"/>
      <c r="M17" s="328"/>
    </row>
    <row r="18" spans="6:13" x14ac:dyDescent="0.25">
      <c r="M18" s="328"/>
    </row>
    <row r="19" spans="6:13" x14ac:dyDescent="0.25">
      <c r="M19" s="328"/>
    </row>
    <row r="20" spans="6:13" x14ac:dyDescent="0.25">
      <c r="H20" s="249" t="s">
        <v>603</v>
      </c>
      <c r="I20" s="249"/>
    </row>
    <row r="21" spans="6:13" x14ac:dyDescent="0.25">
      <c r="H21" s="249"/>
      <c r="I21" s="249"/>
    </row>
  </sheetData>
  <customSheetViews>
    <customSheetView guid="{145BDBF5-1F15-4A28-870E-0A9DFCC9AE60}">
      <selection activeCell="M4" sqref="M4:M19"/>
      <pageMargins left="0.7" right="0.7" top="0.75" bottom="0.75" header="0.3" footer="0.3"/>
    </customSheetView>
  </customSheetViews>
  <mergeCells count="10">
    <mergeCell ref="F15:G15"/>
    <mergeCell ref="F16:J17"/>
    <mergeCell ref="M4:M19"/>
    <mergeCell ref="H20:I21"/>
    <mergeCell ref="F2:G2"/>
    <mergeCell ref="F3:J4"/>
    <mergeCell ref="F6:G6"/>
    <mergeCell ref="F7:J8"/>
    <mergeCell ref="F11:G11"/>
    <mergeCell ref="F12:J13"/>
  </mergeCells>
  <hyperlinks>
    <hyperlink ref="H20:I21" location="Main_Page!A1" display="Main"/>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0"/>
  <sheetViews>
    <sheetView workbookViewId="0">
      <selection activeCell="E16" sqref="E16:F17"/>
    </sheetView>
  </sheetViews>
  <sheetFormatPr defaultRowHeight="15" x14ac:dyDescent="0.25"/>
  <cols>
    <col min="2" max="2" width="11" bestFit="1" customWidth="1"/>
    <col min="3" max="3" width="73" bestFit="1" customWidth="1"/>
    <col min="14" max="14" width="11" bestFit="1" customWidth="1"/>
    <col min="15" max="15" width="73" bestFit="1" customWidth="1"/>
  </cols>
  <sheetData>
    <row r="1" spans="2:6" ht="21" x14ac:dyDescent="0.35">
      <c r="C1" s="189" t="s">
        <v>642</v>
      </c>
    </row>
    <row r="2" spans="2:6" ht="15.75" thickBot="1" x14ac:dyDescent="0.3"/>
    <row r="3" spans="2:6" ht="15.75" thickBot="1" x14ac:dyDescent="0.3">
      <c r="B3" s="186" t="s">
        <v>639</v>
      </c>
      <c r="C3" s="187" t="s">
        <v>632</v>
      </c>
    </row>
    <row r="4" spans="2:6" ht="15.75" thickBot="1" x14ac:dyDescent="0.3">
      <c r="B4" s="186" t="e">
        <v>#DIV/0!</v>
      </c>
      <c r="C4" s="187" t="s">
        <v>633</v>
      </c>
    </row>
    <row r="5" spans="2:6" ht="15.75" thickBot="1" x14ac:dyDescent="0.3">
      <c r="B5" s="186" t="e">
        <v>#VALUE!</v>
      </c>
      <c r="C5" s="187" t="s">
        <v>634</v>
      </c>
    </row>
    <row r="6" spans="2:6" ht="15.75" thickBot="1" x14ac:dyDescent="0.3">
      <c r="B6" s="186" t="e">
        <v>#REF!</v>
      </c>
      <c r="C6" s="187" t="s">
        <v>635</v>
      </c>
    </row>
    <row r="7" spans="2:6" ht="15.75" thickBot="1" x14ac:dyDescent="0.3">
      <c r="B7" s="186" t="e">
        <v>#NAME?</v>
      </c>
      <c r="C7" s="187" t="s">
        <v>636</v>
      </c>
    </row>
    <row r="8" spans="2:6" ht="15.75" thickBot="1" x14ac:dyDescent="0.3">
      <c r="B8" s="186" t="e">
        <v>#NUM!</v>
      </c>
      <c r="C8" s="187" t="s">
        <v>637</v>
      </c>
    </row>
    <row r="9" spans="2:6" ht="15.75" thickBot="1" x14ac:dyDescent="0.3">
      <c r="B9" s="186" t="e">
        <v>#N/A</v>
      </c>
      <c r="C9" s="187" t="s">
        <v>638</v>
      </c>
    </row>
    <row r="14" spans="2:6" x14ac:dyDescent="0.25">
      <c r="C14" s="174" t="s">
        <v>641</v>
      </c>
    </row>
    <row r="15" spans="2:6" x14ac:dyDescent="0.25">
      <c r="C15" s="188" t="s">
        <v>640</v>
      </c>
    </row>
    <row r="16" spans="2:6" x14ac:dyDescent="0.25">
      <c r="E16" s="249" t="s">
        <v>603</v>
      </c>
      <c r="F16" s="249"/>
    </row>
    <row r="17" spans="5:15" x14ac:dyDescent="0.25">
      <c r="E17" s="249"/>
      <c r="F17" s="249"/>
    </row>
    <row r="23" spans="5:15" ht="15.75" thickBot="1" x14ac:dyDescent="0.3"/>
    <row r="24" spans="5:15" ht="15.75" thickBot="1" x14ac:dyDescent="0.3">
      <c r="N24" s="186"/>
      <c r="O24" s="187"/>
    </row>
    <row r="25" spans="5:15" ht="15.75" thickBot="1" x14ac:dyDescent="0.3">
      <c r="N25" s="186"/>
      <c r="O25" s="187"/>
    </row>
    <row r="26" spans="5:15" ht="15.75" thickBot="1" x14ac:dyDescent="0.3">
      <c r="N26" s="186"/>
      <c r="O26" s="187"/>
    </row>
    <row r="27" spans="5:15" ht="15.75" thickBot="1" x14ac:dyDescent="0.3">
      <c r="N27" s="186"/>
      <c r="O27" s="187"/>
    </row>
    <row r="28" spans="5:15" ht="15.75" thickBot="1" x14ac:dyDescent="0.3">
      <c r="N28" s="186"/>
      <c r="O28" s="187"/>
    </row>
    <row r="29" spans="5:15" ht="15.75" thickBot="1" x14ac:dyDescent="0.3">
      <c r="N29" s="186"/>
      <c r="O29" s="187"/>
    </row>
    <row r="30" spans="5:15" ht="15.75" thickBot="1" x14ac:dyDescent="0.3">
      <c r="N30" s="186"/>
      <c r="O30" s="187"/>
    </row>
  </sheetData>
  <customSheetViews>
    <customSheetView guid="{145BDBF5-1F15-4A28-870E-0A9DFCC9AE60}">
      <selection activeCell="E16" sqref="E16:F17"/>
      <pageMargins left="0.7" right="0.7" top="0.75" bottom="0.75" header="0.3" footer="0.3"/>
    </customSheetView>
  </customSheetViews>
  <mergeCells count="1">
    <mergeCell ref="E16:F17"/>
  </mergeCells>
  <hyperlinks>
    <hyperlink ref="B3" location="NULL_Error" display="NULL_Error"/>
    <hyperlink ref="B4" location="DIV0_Error" display="DIV0_Error"/>
    <hyperlink ref="B5" location="VALUE_Error" display="VALUE_Error"/>
    <hyperlink ref="B6" location="REF_Error" display="REF_Error"/>
    <hyperlink ref="B7" location="NAME_Error" display="NAME_Error"/>
    <hyperlink ref="B8" location="NUM_Error" display="NUM_Error"/>
    <hyperlink ref="B9" location="NA_Error" display="NA_Error"/>
    <hyperlink ref="C15" r:id="rId1" location="NAME_Error" display="http://www.excelfunctions.net/Excel-Formula-Error.html - NAME_Error"/>
    <hyperlink ref="E16:F17" location="Main_Page!A1" display="Main"/>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workbookViewId="0">
      <selection activeCell="C14" sqref="C14:D15"/>
    </sheetView>
  </sheetViews>
  <sheetFormatPr defaultRowHeight="15" x14ac:dyDescent="0.25"/>
  <cols>
    <col min="1" max="1" width="17" bestFit="1" customWidth="1"/>
    <col min="2" max="2" width="41.7109375" bestFit="1" customWidth="1"/>
    <col min="3" max="3" width="11" customWidth="1"/>
  </cols>
  <sheetData>
    <row r="1" spans="1:17" ht="18.75" thickBot="1" x14ac:dyDescent="0.3">
      <c r="A1" s="195">
        <v>39478</v>
      </c>
      <c r="B1" s="196">
        <f>EDATE(A1, 9 )</f>
        <v>39752</v>
      </c>
      <c r="C1" s="193"/>
    </row>
    <row r="2" spans="1:17" ht="18" x14ac:dyDescent="0.25">
      <c r="A2" s="195">
        <v>39478</v>
      </c>
      <c r="B2" s="196">
        <f>EDATE(A2, 22 )</f>
        <v>40147</v>
      </c>
      <c r="F2" s="280" t="s">
        <v>644</v>
      </c>
      <c r="G2" s="280"/>
      <c r="H2" s="280"/>
      <c r="I2" s="280"/>
      <c r="J2" s="280"/>
      <c r="K2" s="280"/>
      <c r="L2" s="280"/>
      <c r="M2" s="280"/>
      <c r="N2" s="280"/>
      <c r="O2" s="280"/>
      <c r="P2" s="280"/>
      <c r="Q2" s="280"/>
    </row>
    <row r="3" spans="1:17" ht="18" x14ac:dyDescent="0.25">
      <c r="A3" s="195">
        <v>39478</v>
      </c>
      <c r="B3" s="196">
        <f>EDATE(A3, -16 )</f>
        <v>38990</v>
      </c>
      <c r="K3" s="328" t="s">
        <v>643</v>
      </c>
    </row>
    <row r="4" spans="1:17" ht="18" x14ac:dyDescent="0.25">
      <c r="A4" s="195">
        <v>39506</v>
      </c>
      <c r="B4" s="196">
        <f>EDATE(A4, 12 )</f>
        <v>39872</v>
      </c>
      <c r="K4" s="328"/>
    </row>
    <row r="5" spans="1:17" ht="18" x14ac:dyDescent="0.25">
      <c r="A5" s="195">
        <v>39507</v>
      </c>
      <c r="B5" s="196">
        <f>EDATE(A5, 12 )</f>
        <v>39872</v>
      </c>
      <c r="K5" s="328"/>
    </row>
    <row r="6" spans="1:17" ht="15.75" thickBot="1" x14ac:dyDescent="0.3">
      <c r="A6" s="194"/>
      <c r="K6" s="328"/>
    </row>
    <row r="7" spans="1:17" x14ac:dyDescent="0.25">
      <c r="K7" s="328"/>
    </row>
    <row r="8" spans="1:17" x14ac:dyDescent="0.25">
      <c r="K8" s="328"/>
    </row>
    <row r="9" spans="1:17" x14ac:dyDescent="0.25">
      <c r="K9" s="328"/>
    </row>
    <row r="10" spans="1:17" x14ac:dyDescent="0.25">
      <c r="K10" s="328"/>
    </row>
    <row r="11" spans="1:17" x14ac:dyDescent="0.25">
      <c r="K11" s="328"/>
    </row>
    <row r="12" spans="1:17" x14ac:dyDescent="0.25">
      <c r="K12" s="328"/>
    </row>
    <row r="13" spans="1:17" x14ac:dyDescent="0.25">
      <c r="K13" s="328"/>
    </row>
    <row r="14" spans="1:17" x14ac:dyDescent="0.25">
      <c r="C14" s="334" t="s">
        <v>603</v>
      </c>
      <c r="D14" s="334"/>
      <c r="K14" s="328"/>
    </row>
    <row r="15" spans="1:17" x14ac:dyDescent="0.25">
      <c r="C15" s="334"/>
      <c r="D15" s="334"/>
      <c r="K15" s="328"/>
    </row>
    <row r="16" spans="1:17" x14ac:dyDescent="0.25">
      <c r="K16" s="328"/>
    </row>
    <row r="17" spans="11:11" x14ac:dyDescent="0.25">
      <c r="K17" s="328"/>
    </row>
    <row r="18" spans="11:11" x14ac:dyDescent="0.25">
      <c r="K18" s="328"/>
    </row>
  </sheetData>
  <customSheetViews>
    <customSheetView guid="{145BDBF5-1F15-4A28-870E-0A9DFCC9AE60}">
      <selection activeCell="C14" sqref="C14:D15"/>
      <pageMargins left="0.7" right="0.7" top="0.75" bottom="0.75" header="0.3" footer="0.3"/>
    </customSheetView>
  </customSheetViews>
  <mergeCells count="3">
    <mergeCell ref="K3:K18"/>
    <mergeCell ref="F2:Q2"/>
    <mergeCell ref="C14:D15"/>
  </mergeCells>
  <hyperlinks>
    <hyperlink ref="C14:D15" location="Main_Page!A1" display="Main"/>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election activeCell="D15" sqref="D15:E16"/>
    </sheetView>
  </sheetViews>
  <sheetFormatPr defaultRowHeight="15" x14ac:dyDescent="0.25"/>
  <cols>
    <col min="1" max="1" width="17" bestFit="1" customWidth="1"/>
    <col min="2" max="2" width="26.7109375" bestFit="1" customWidth="1"/>
  </cols>
  <sheetData>
    <row r="1" spans="1:16" ht="21" thickBot="1" x14ac:dyDescent="0.3">
      <c r="A1" s="200">
        <v>40909</v>
      </c>
      <c r="B1" s="202">
        <f>EOMONTH(A1, 9 )</f>
        <v>41213</v>
      </c>
      <c r="C1" s="184"/>
    </row>
    <row r="2" spans="1:16" ht="21" thickBot="1" x14ac:dyDescent="0.3">
      <c r="A2" s="197">
        <v>40909</v>
      </c>
      <c r="B2" s="201">
        <f>EOMONTH(A2, -12 )</f>
        <v>40574</v>
      </c>
      <c r="H2" s="357" t="s">
        <v>646</v>
      </c>
      <c r="I2" s="357"/>
      <c r="J2" s="357"/>
      <c r="K2" s="357"/>
      <c r="L2" s="357"/>
      <c r="M2" s="357"/>
      <c r="N2" s="357"/>
      <c r="O2" s="357"/>
      <c r="P2" s="357"/>
    </row>
    <row r="3" spans="1:16" ht="21" thickBot="1" x14ac:dyDescent="0.3">
      <c r="A3" s="197">
        <v>40909</v>
      </c>
      <c r="B3" s="198">
        <f>EOMONTH(A3, 0 )</f>
        <v>40939</v>
      </c>
      <c r="H3" s="357"/>
      <c r="I3" s="357"/>
      <c r="J3" s="357"/>
      <c r="K3" s="357"/>
      <c r="L3" s="357"/>
      <c r="M3" s="357"/>
      <c r="N3" s="357"/>
      <c r="O3" s="357"/>
      <c r="P3" s="357"/>
    </row>
    <row r="4" spans="1:16" ht="21" thickBot="1" x14ac:dyDescent="0.3">
      <c r="A4" s="197">
        <v>40968</v>
      </c>
      <c r="B4" s="198">
        <f>EOMONTH(A4, 12 )</f>
        <v>41333</v>
      </c>
      <c r="H4" s="357"/>
      <c r="I4" s="357"/>
      <c r="J4" s="357"/>
      <c r="K4" s="357"/>
      <c r="L4" s="357"/>
      <c r="M4" s="357"/>
      <c r="N4" s="357"/>
      <c r="O4" s="357"/>
      <c r="P4" s="357"/>
    </row>
    <row r="5" spans="1:16" ht="21" thickBot="1" x14ac:dyDescent="0.3">
      <c r="A5" s="199">
        <v>40602</v>
      </c>
      <c r="B5" s="198">
        <f>EOMONTH(A5, 12 )</f>
        <v>40968</v>
      </c>
    </row>
    <row r="6" spans="1:16" x14ac:dyDescent="0.25">
      <c r="A6" s="184"/>
      <c r="N6" s="328" t="s">
        <v>645</v>
      </c>
    </row>
    <row r="7" spans="1:16" x14ac:dyDescent="0.25">
      <c r="N7" s="328"/>
    </row>
    <row r="8" spans="1:16" x14ac:dyDescent="0.25">
      <c r="N8" s="328"/>
    </row>
    <row r="9" spans="1:16" x14ac:dyDescent="0.25">
      <c r="N9" s="328"/>
    </row>
    <row r="10" spans="1:16" x14ac:dyDescent="0.25">
      <c r="N10" s="328"/>
    </row>
    <row r="11" spans="1:16" x14ac:dyDescent="0.25">
      <c r="N11" s="328"/>
    </row>
    <row r="12" spans="1:16" x14ac:dyDescent="0.25">
      <c r="N12" s="328"/>
    </row>
    <row r="13" spans="1:16" x14ac:dyDescent="0.25">
      <c r="N13" s="328"/>
    </row>
    <row r="14" spans="1:16" x14ac:dyDescent="0.25">
      <c r="N14" s="328"/>
    </row>
    <row r="15" spans="1:16" x14ac:dyDescent="0.25">
      <c r="D15" s="334" t="s">
        <v>603</v>
      </c>
      <c r="E15" s="334"/>
      <c r="N15" s="328"/>
    </row>
    <row r="16" spans="1:16" x14ac:dyDescent="0.25">
      <c r="D16" s="334"/>
      <c r="E16" s="334"/>
      <c r="N16" s="328"/>
    </row>
    <row r="17" spans="14:14" x14ac:dyDescent="0.25">
      <c r="N17" s="328"/>
    </row>
    <row r="18" spans="14:14" x14ac:dyDescent="0.25">
      <c r="N18" s="328"/>
    </row>
    <row r="19" spans="14:14" x14ac:dyDescent="0.25">
      <c r="N19" s="328"/>
    </row>
    <row r="20" spans="14:14" x14ac:dyDescent="0.25">
      <c r="N20" s="328"/>
    </row>
    <row r="21" spans="14:14" x14ac:dyDescent="0.25">
      <c r="N21" s="328"/>
    </row>
  </sheetData>
  <customSheetViews>
    <customSheetView guid="{145BDBF5-1F15-4A28-870E-0A9DFCC9AE60}">
      <selection activeCell="D15" sqref="D15:E16"/>
      <pageMargins left="0.7" right="0.7" top="0.75" bottom="0.75" header="0.3" footer="0.3"/>
    </customSheetView>
  </customSheetViews>
  <mergeCells count="3">
    <mergeCell ref="N6:N21"/>
    <mergeCell ref="H2:P4"/>
    <mergeCell ref="D15:E16"/>
  </mergeCells>
  <hyperlinks>
    <hyperlink ref="D15:E16" location="Main_Page!A1" display="Main"/>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workbookViewId="0">
      <selection activeCell="E16" sqref="E16:F17"/>
    </sheetView>
  </sheetViews>
  <sheetFormatPr defaultRowHeight="15" x14ac:dyDescent="0.25"/>
  <cols>
    <col min="1" max="1" width="17" bestFit="1" customWidth="1"/>
    <col min="2" max="2" width="13.42578125" bestFit="1" customWidth="1"/>
    <col min="4" max="4" width="14.7109375" bestFit="1" customWidth="1"/>
  </cols>
  <sheetData>
    <row r="1" spans="1:17" ht="18.75" thickBot="1" x14ac:dyDescent="0.3">
      <c r="A1" s="205" t="s">
        <v>647</v>
      </c>
      <c r="B1" s="209" t="s">
        <v>648</v>
      </c>
      <c r="C1" s="207"/>
    </row>
    <row r="2" spans="1:17" ht="18.75" thickBot="1" x14ac:dyDescent="0.3">
      <c r="A2" s="203">
        <v>41274</v>
      </c>
      <c r="B2" s="208">
        <f xml:space="preserve"> WEEKDAY(A2 )</f>
        <v>2</v>
      </c>
      <c r="C2" s="206"/>
      <c r="F2" s="280" t="s">
        <v>649</v>
      </c>
      <c r="G2" s="280"/>
      <c r="H2" s="280"/>
      <c r="I2" s="280"/>
      <c r="J2" s="280"/>
      <c r="K2" s="280"/>
      <c r="L2" s="280"/>
      <c r="M2" s="280"/>
      <c r="N2" s="280"/>
      <c r="O2" s="280"/>
      <c r="P2" s="280"/>
    </row>
    <row r="3" spans="1:17" ht="18.75" thickBot="1" x14ac:dyDescent="0.3">
      <c r="A3" s="203">
        <v>41275</v>
      </c>
      <c r="B3" s="204">
        <f t="shared" ref="B3:B15" si="0" xml:space="preserve"> WEEKDAY(A3 )</f>
        <v>3</v>
      </c>
      <c r="C3" s="192"/>
    </row>
    <row r="4" spans="1:17" ht="18.75" thickBot="1" x14ac:dyDescent="0.3">
      <c r="A4" s="203">
        <v>41277</v>
      </c>
      <c r="B4" s="204">
        <f t="shared" si="0"/>
        <v>5</v>
      </c>
      <c r="C4" s="192"/>
      <c r="I4" s="328" t="s">
        <v>650</v>
      </c>
    </row>
    <row r="5" spans="1:17" ht="18.75" thickBot="1" x14ac:dyDescent="0.3">
      <c r="A5" s="203">
        <v>41278</v>
      </c>
      <c r="B5" s="204">
        <f t="shared" si="0"/>
        <v>6</v>
      </c>
      <c r="C5" s="192"/>
      <c r="I5" s="328"/>
      <c r="Q5" s="328" t="s">
        <v>653</v>
      </c>
    </row>
    <row r="6" spans="1:17" ht="18.75" thickBot="1" x14ac:dyDescent="0.3">
      <c r="A6" s="203">
        <v>41282</v>
      </c>
      <c r="B6" s="204">
        <f t="shared" si="0"/>
        <v>3</v>
      </c>
      <c r="C6" s="192"/>
      <c r="I6" s="328"/>
      <c r="M6" s="358" t="s">
        <v>651</v>
      </c>
      <c r="N6" s="359"/>
      <c r="O6" s="360"/>
      <c r="Q6" s="328"/>
    </row>
    <row r="7" spans="1:17" ht="18.75" thickBot="1" x14ac:dyDescent="0.3">
      <c r="A7" s="203">
        <v>41286</v>
      </c>
      <c r="B7" s="204">
        <f t="shared" si="0"/>
        <v>7</v>
      </c>
      <c r="C7" s="192"/>
      <c r="I7" s="328"/>
      <c r="M7" s="361"/>
      <c r="N7" s="362"/>
      <c r="O7" s="363"/>
      <c r="Q7" s="328"/>
    </row>
    <row r="8" spans="1:17" ht="18.75" customHeight="1" thickBot="1" x14ac:dyDescent="0.3">
      <c r="A8" s="203">
        <v>41289</v>
      </c>
      <c r="B8" s="204">
        <f t="shared" si="0"/>
        <v>3</v>
      </c>
      <c r="C8" s="192"/>
      <c r="I8" s="328"/>
      <c r="L8" s="364" t="s">
        <v>652</v>
      </c>
      <c r="M8" s="365"/>
      <c r="N8" s="365"/>
      <c r="O8" s="365"/>
      <c r="P8" s="366"/>
      <c r="Q8" s="328"/>
    </row>
    <row r="9" spans="1:17" ht="18.75" customHeight="1" thickBot="1" x14ac:dyDescent="0.3">
      <c r="A9" s="203">
        <v>41290</v>
      </c>
      <c r="B9" s="204">
        <f t="shared" si="0"/>
        <v>4</v>
      </c>
      <c r="C9" s="192"/>
      <c r="I9" s="328"/>
      <c r="L9" s="367"/>
      <c r="M9" s="368"/>
      <c r="N9" s="368"/>
      <c r="O9" s="368"/>
      <c r="P9" s="369"/>
      <c r="Q9" s="328"/>
    </row>
    <row r="10" spans="1:17" ht="18.75" thickBot="1" x14ac:dyDescent="0.3">
      <c r="A10" s="203">
        <v>41292</v>
      </c>
      <c r="B10" s="204">
        <f t="shared" si="0"/>
        <v>6</v>
      </c>
      <c r="C10" s="192"/>
      <c r="D10" s="210"/>
      <c r="I10" s="328"/>
      <c r="L10" s="367"/>
      <c r="M10" s="368"/>
      <c r="N10" s="368"/>
      <c r="O10" s="368"/>
      <c r="P10" s="369"/>
      <c r="Q10" s="328"/>
    </row>
    <row r="11" spans="1:17" ht="18.75" thickBot="1" x14ac:dyDescent="0.3">
      <c r="A11" s="203">
        <v>41296</v>
      </c>
      <c r="B11" s="204">
        <f t="shared" si="0"/>
        <v>3</v>
      </c>
      <c r="C11" s="192"/>
      <c r="I11" s="328"/>
      <c r="L11" s="367"/>
      <c r="M11" s="368"/>
      <c r="N11" s="368"/>
      <c r="O11" s="368"/>
      <c r="P11" s="369"/>
      <c r="Q11" s="328"/>
    </row>
    <row r="12" spans="1:17" ht="18.75" thickBot="1" x14ac:dyDescent="0.3">
      <c r="A12" s="203">
        <v>41297</v>
      </c>
      <c r="B12" s="204">
        <f t="shared" si="0"/>
        <v>4</v>
      </c>
      <c r="C12" s="192"/>
      <c r="I12" s="328"/>
      <c r="L12" s="367"/>
      <c r="M12" s="368"/>
      <c r="N12" s="368"/>
      <c r="O12" s="368"/>
      <c r="P12" s="369"/>
      <c r="Q12" s="328"/>
    </row>
    <row r="13" spans="1:17" ht="18.75" thickBot="1" x14ac:dyDescent="0.3">
      <c r="A13" s="203">
        <v>41303</v>
      </c>
      <c r="B13" s="204">
        <f t="shared" si="0"/>
        <v>3</v>
      </c>
      <c r="C13" s="192"/>
      <c r="I13" s="328"/>
      <c r="L13" s="370"/>
      <c r="M13" s="371"/>
      <c r="N13" s="371"/>
      <c r="O13" s="371"/>
      <c r="P13" s="372"/>
      <c r="Q13" s="328"/>
    </row>
    <row r="14" spans="1:17" ht="18.75" thickBot="1" x14ac:dyDescent="0.3">
      <c r="A14" s="203">
        <v>41308</v>
      </c>
      <c r="B14" s="204">
        <f t="shared" si="0"/>
        <v>1</v>
      </c>
      <c r="C14" s="192"/>
      <c r="I14" s="328"/>
      <c r="Q14" s="328"/>
    </row>
    <row r="15" spans="1:17" ht="18.75" thickBot="1" x14ac:dyDescent="0.3">
      <c r="A15" s="203">
        <v>41310</v>
      </c>
      <c r="B15" s="204">
        <f t="shared" si="0"/>
        <v>3</v>
      </c>
      <c r="C15" s="192"/>
      <c r="I15" s="328"/>
      <c r="Q15" s="328"/>
    </row>
    <row r="16" spans="1:17" ht="15.75" thickBot="1" x14ac:dyDescent="0.3">
      <c r="A16" s="190"/>
      <c r="B16" s="191"/>
      <c r="C16" s="192"/>
      <c r="E16" s="334" t="s">
        <v>603</v>
      </c>
      <c r="F16" s="334"/>
      <c r="I16" s="328"/>
      <c r="Q16" s="328"/>
    </row>
    <row r="17" spans="5:17" x14ac:dyDescent="0.25">
      <c r="E17" s="334"/>
      <c r="F17" s="334"/>
      <c r="I17" s="328"/>
      <c r="Q17" s="328"/>
    </row>
    <row r="18" spans="5:17" x14ac:dyDescent="0.25">
      <c r="I18" s="328"/>
      <c r="Q18" s="328"/>
    </row>
    <row r="19" spans="5:17" x14ac:dyDescent="0.25">
      <c r="I19" s="328"/>
      <c r="Q19" s="328"/>
    </row>
    <row r="20" spans="5:17" x14ac:dyDescent="0.25">
      <c r="Q20" s="328"/>
    </row>
  </sheetData>
  <customSheetViews>
    <customSheetView guid="{145BDBF5-1F15-4A28-870E-0A9DFCC9AE60}">
      <selection activeCell="E16" sqref="E16:F17"/>
      <pageMargins left="0.7" right="0.7" top="0.75" bottom="0.75" header="0.3" footer="0.3"/>
    </customSheetView>
  </customSheetViews>
  <mergeCells count="6">
    <mergeCell ref="Q5:Q20"/>
    <mergeCell ref="I4:I19"/>
    <mergeCell ref="F2:P2"/>
    <mergeCell ref="E16:F17"/>
    <mergeCell ref="M6:O7"/>
    <mergeCell ref="L8:P13"/>
  </mergeCells>
  <hyperlinks>
    <hyperlink ref="E16:F17" location="Main_Page!A1" display="Main"/>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D46"/>
  <sheetViews>
    <sheetView zoomScale="145" zoomScaleNormal="145" workbookViewId="0">
      <selection activeCell="D2" sqref="D2:D46"/>
    </sheetView>
  </sheetViews>
  <sheetFormatPr defaultColWidth="9.140625" defaultRowHeight="12.75" x14ac:dyDescent="0.2"/>
  <cols>
    <col min="1" max="1" width="20" style="140" bestFit="1" customWidth="1"/>
    <col min="2" max="2" width="21.85546875" style="140" customWidth="1"/>
    <col min="3" max="3" width="23.140625" style="140" customWidth="1"/>
    <col min="4" max="4" width="14.42578125" style="140" customWidth="1"/>
    <col min="5" max="16384" width="9.140625" style="140"/>
  </cols>
  <sheetData>
    <row r="1" spans="1:4" ht="15.75" x14ac:dyDescent="0.25">
      <c r="A1" s="142" t="s">
        <v>515</v>
      </c>
    </row>
    <row r="2" spans="1:4" x14ac:dyDescent="0.2">
      <c r="A2" s="141" t="s">
        <v>514</v>
      </c>
      <c r="B2" s="140" t="str">
        <f>TRIM(A2)</f>
        <v>Watanuki, Cathy</v>
      </c>
      <c r="D2" s="251" t="s">
        <v>629</v>
      </c>
    </row>
    <row r="3" spans="1:4" x14ac:dyDescent="0.2">
      <c r="A3" s="141" t="s">
        <v>513</v>
      </c>
      <c r="B3" s="140" t="str">
        <f t="shared" ref="B3:B13" si="0">TRIM(A3)</f>
        <v>Hendricks, Eric</v>
      </c>
      <c r="D3" s="251"/>
    </row>
    <row r="4" spans="1:4" x14ac:dyDescent="0.2">
      <c r="A4" s="141" t="s">
        <v>512</v>
      </c>
      <c r="B4" s="140" t="str">
        <f t="shared" si="0"/>
        <v>Baker, Mark</v>
      </c>
      <c r="D4" s="251"/>
    </row>
    <row r="5" spans="1:4" x14ac:dyDescent="0.2">
      <c r="A5" s="141" t="s">
        <v>511</v>
      </c>
      <c r="B5" s="140" t="str">
        <f t="shared" si="0"/>
        <v>Catalano, Robert</v>
      </c>
      <c r="D5" s="251"/>
    </row>
    <row r="6" spans="1:4" x14ac:dyDescent="0.2">
      <c r="A6" s="141" t="s">
        <v>510</v>
      </c>
      <c r="B6" s="140" t="str">
        <f t="shared" si="0"/>
        <v>Chambers, Karen</v>
      </c>
      <c r="D6" s="251"/>
    </row>
    <row r="7" spans="1:4" x14ac:dyDescent="0.2">
      <c r="A7" s="141" t="s">
        <v>509</v>
      </c>
      <c r="B7" s="140" t="str">
        <f t="shared" si="0"/>
        <v>Eaton, Jeffrey</v>
      </c>
      <c r="D7" s="251"/>
    </row>
    <row r="8" spans="1:4" x14ac:dyDescent="0.2">
      <c r="A8" s="141" t="s">
        <v>508</v>
      </c>
      <c r="B8" s="140" t="str">
        <f t="shared" si="0"/>
        <v>Fier, Marilyn</v>
      </c>
      <c r="D8" s="251"/>
    </row>
    <row r="9" spans="1:4" x14ac:dyDescent="0.2">
      <c r="A9" s="141" t="s">
        <v>507</v>
      </c>
      <c r="B9" s="140" t="str">
        <f t="shared" si="0"/>
        <v>Fitzgerald, Jackie</v>
      </c>
      <c r="D9" s="251"/>
    </row>
    <row r="10" spans="1:4" x14ac:dyDescent="0.2">
      <c r="A10" s="141" t="s">
        <v>506</v>
      </c>
      <c r="B10" s="140" t="str">
        <f t="shared" si="0"/>
        <v>Hansen, Sheila</v>
      </c>
      <c r="D10" s="251"/>
    </row>
    <row r="11" spans="1:4" x14ac:dyDescent="0.2">
      <c r="A11" s="141" t="s">
        <v>505</v>
      </c>
      <c r="B11" s="140" t="str">
        <f t="shared" si="0"/>
        <v>Harvey, Harlon</v>
      </c>
      <c r="D11" s="251"/>
    </row>
    <row r="12" spans="1:4" x14ac:dyDescent="0.2">
      <c r="A12" s="141" t="s">
        <v>504</v>
      </c>
      <c r="B12" s="140" t="str">
        <f t="shared" si="0"/>
        <v>Konopka, Robert</v>
      </c>
      <c r="D12" s="251"/>
    </row>
    <row r="13" spans="1:4" x14ac:dyDescent="0.2">
      <c r="A13" s="141" t="s">
        <v>503</v>
      </c>
      <c r="B13" s="140" t="str">
        <f t="shared" si="0"/>
        <v>Long, Ryan</v>
      </c>
      <c r="D13" s="251"/>
    </row>
    <row r="14" spans="1:4" ht="12.75" customHeight="1" x14ac:dyDescent="0.2">
      <c r="A14" s="141" t="s">
        <v>502</v>
      </c>
      <c r="B14" s="252" t="s">
        <v>516</v>
      </c>
      <c r="C14" s="252"/>
      <c r="D14" s="251"/>
    </row>
    <row r="15" spans="1:4" x14ac:dyDescent="0.2">
      <c r="A15" s="141" t="s">
        <v>501</v>
      </c>
      <c r="B15" s="252"/>
      <c r="C15" s="252"/>
      <c r="D15" s="251"/>
    </row>
    <row r="16" spans="1:4" x14ac:dyDescent="0.2">
      <c r="A16" s="141" t="s">
        <v>500</v>
      </c>
      <c r="B16" s="252"/>
      <c r="C16" s="252"/>
      <c r="D16" s="251"/>
    </row>
    <row r="17" spans="1:4" x14ac:dyDescent="0.2">
      <c r="A17" s="141" t="s">
        <v>499</v>
      </c>
      <c r="B17" s="252"/>
      <c r="C17" s="252"/>
      <c r="D17" s="251"/>
    </row>
    <row r="18" spans="1:4" x14ac:dyDescent="0.2">
      <c r="A18" s="141" t="s">
        <v>498</v>
      </c>
      <c r="D18" s="251"/>
    </row>
    <row r="19" spans="1:4" x14ac:dyDescent="0.2">
      <c r="A19" s="141" t="s">
        <v>497</v>
      </c>
      <c r="D19" s="251"/>
    </row>
    <row r="20" spans="1:4" x14ac:dyDescent="0.2">
      <c r="A20" s="141" t="s">
        <v>496</v>
      </c>
      <c r="D20" s="251"/>
    </row>
    <row r="21" spans="1:4" x14ac:dyDescent="0.2">
      <c r="D21" s="251"/>
    </row>
    <row r="22" spans="1:4" x14ac:dyDescent="0.2">
      <c r="D22" s="251"/>
    </row>
    <row r="23" spans="1:4" x14ac:dyDescent="0.2">
      <c r="D23" s="251"/>
    </row>
    <row r="24" spans="1:4" x14ac:dyDescent="0.2">
      <c r="A24" s="141" t="s">
        <v>495</v>
      </c>
      <c r="D24" s="251"/>
    </row>
    <row r="25" spans="1:4" x14ac:dyDescent="0.2">
      <c r="A25" s="141" t="s">
        <v>494</v>
      </c>
      <c r="D25" s="251"/>
    </row>
    <row r="26" spans="1:4" x14ac:dyDescent="0.2">
      <c r="A26" s="141" t="s">
        <v>493</v>
      </c>
      <c r="D26" s="251"/>
    </row>
    <row r="27" spans="1:4" x14ac:dyDescent="0.2">
      <c r="A27" s="141" t="s">
        <v>492</v>
      </c>
      <c r="D27" s="251"/>
    </row>
    <row r="28" spans="1:4" x14ac:dyDescent="0.2">
      <c r="A28" s="141" t="s">
        <v>491</v>
      </c>
      <c r="D28" s="251"/>
    </row>
    <row r="29" spans="1:4" x14ac:dyDescent="0.2">
      <c r="A29" s="141" t="s">
        <v>490</v>
      </c>
      <c r="D29" s="251"/>
    </row>
    <row r="30" spans="1:4" x14ac:dyDescent="0.2">
      <c r="A30" s="141" t="s">
        <v>489</v>
      </c>
      <c r="D30" s="251"/>
    </row>
    <row r="31" spans="1:4" x14ac:dyDescent="0.2">
      <c r="A31" s="141" t="s">
        <v>488</v>
      </c>
      <c r="D31" s="251"/>
    </row>
    <row r="32" spans="1:4" x14ac:dyDescent="0.2">
      <c r="A32" s="141" t="s">
        <v>487</v>
      </c>
      <c r="D32" s="251"/>
    </row>
    <row r="33" spans="1:4" x14ac:dyDescent="0.2">
      <c r="A33" s="141" t="s">
        <v>486</v>
      </c>
      <c r="D33" s="251"/>
    </row>
    <row r="34" spans="1:4" x14ac:dyDescent="0.2">
      <c r="A34" s="141" t="s">
        <v>485</v>
      </c>
      <c r="D34" s="251"/>
    </row>
    <row r="35" spans="1:4" x14ac:dyDescent="0.2">
      <c r="A35" s="141" t="s">
        <v>484</v>
      </c>
      <c r="D35" s="251"/>
    </row>
    <row r="36" spans="1:4" x14ac:dyDescent="0.2">
      <c r="A36" s="141" t="s">
        <v>483</v>
      </c>
      <c r="D36" s="251"/>
    </row>
    <row r="37" spans="1:4" x14ac:dyDescent="0.2">
      <c r="A37" s="141" t="s">
        <v>482</v>
      </c>
      <c r="D37" s="251"/>
    </row>
    <row r="38" spans="1:4" x14ac:dyDescent="0.2">
      <c r="A38" s="141" t="s">
        <v>481</v>
      </c>
      <c r="D38" s="251"/>
    </row>
    <row r="39" spans="1:4" x14ac:dyDescent="0.2">
      <c r="A39" s="141" t="s">
        <v>480</v>
      </c>
      <c r="D39" s="251"/>
    </row>
    <row r="40" spans="1:4" x14ac:dyDescent="0.2">
      <c r="A40" s="141" t="s">
        <v>479</v>
      </c>
      <c r="D40" s="251"/>
    </row>
    <row r="41" spans="1:4" x14ac:dyDescent="0.2">
      <c r="A41" s="141" t="s">
        <v>478</v>
      </c>
      <c r="D41" s="251"/>
    </row>
    <row r="42" spans="1:4" x14ac:dyDescent="0.2">
      <c r="A42" s="141" t="s">
        <v>477</v>
      </c>
      <c r="D42" s="251"/>
    </row>
    <row r="43" spans="1:4" x14ac:dyDescent="0.2">
      <c r="D43" s="251"/>
    </row>
    <row r="44" spans="1:4" x14ac:dyDescent="0.2">
      <c r="D44" s="251"/>
    </row>
    <row r="45" spans="1:4" x14ac:dyDescent="0.2">
      <c r="D45" s="251"/>
    </row>
    <row r="46" spans="1:4" x14ac:dyDescent="0.2">
      <c r="D46" s="251"/>
    </row>
  </sheetData>
  <customSheetViews>
    <customSheetView guid="{1160E4AC-8571-486A-A17E-602326FDD676}" scale="145">
      <selection activeCell="B14" sqref="B14:C17"/>
      <pageMargins left="0.75" right="0.75" top="1" bottom="1" header="0.5" footer="0.5"/>
      <pageSetup orientation="portrait" r:id="rId1"/>
      <headerFooter alignWithMargins="0"/>
    </customSheetView>
    <customSheetView guid="{145BDBF5-1F15-4A28-870E-0A9DFCC9AE60}" scale="145">
      <selection activeCell="D2" sqref="D2:D46"/>
      <pageMargins left="0.75" right="0.75" top="1" bottom="1" header="0.5" footer="0.5"/>
      <pageSetup orientation="portrait" r:id="rId2"/>
      <headerFooter alignWithMargins="0"/>
    </customSheetView>
  </customSheetViews>
  <mergeCells count="2">
    <mergeCell ref="B14:C17"/>
    <mergeCell ref="D2:D46"/>
  </mergeCells>
  <pageMargins left="0.75" right="0.75" top="1" bottom="1" header="0.5" footer="0.5"/>
  <pageSetup orientation="portrait"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E15" sqref="E15:F16"/>
    </sheetView>
  </sheetViews>
  <sheetFormatPr defaultRowHeight="15" x14ac:dyDescent="0.25"/>
  <cols>
    <col min="1" max="1" width="14.42578125" bestFit="1" customWidth="1"/>
    <col min="2" max="2" width="13.42578125" bestFit="1" customWidth="1"/>
    <col min="5" max="5" width="24.5703125" bestFit="1" customWidth="1"/>
  </cols>
  <sheetData>
    <row r="1" spans="1:15" ht="18.75" thickBot="1" x14ac:dyDescent="0.3">
      <c r="A1" s="205" t="s">
        <v>647</v>
      </c>
      <c r="B1" s="209" t="s">
        <v>648</v>
      </c>
    </row>
    <row r="2" spans="1:15" ht="18.75" thickBot="1" x14ac:dyDescent="0.3">
      <c r="A2" s="203">
        <v>41274</v>
      </c>
      <c r="B2" s="208">
        <f xml:space="preserve"> WEEKDAY(A2 )</f>
        <v>2</v>
      </c>
      <c r="E2" s="375" t="s">
        <v>656</v>
      </c>
      <c r="F2" s="375"/>
      <c r="G2" s="375"/>
      <c r="H2" s="375"/>
      <c r="I2" s="375"/>
      <c r="J2" s="375"/>
      <c r="K2" s="375"/>
      <c r="L2" s="375"/>
      <c r="M2" s="375"/>
    </row>
    <row r="3" spans="1:15" ht="18.75" thickBot="1" x14ac:dyDescent="0.3">
      <c r="A3" s="203">
        <v>41275</v>
      </c>
      <c r="B3" s="204">
        <f t="shared" ref="B3:B15" si="0" xml:space="preserve"> WEEKDAY(A3 )</f>
        <v>3</v>
      </c>
      <c r="E3" s="375"/>
      <c r="F3" s="375"/>
      <c r="G3" s="375"/>
      <c r="H3" s="375"/>
      <c r="I3" s="375"/>
      <c r="J3" s="375"/>
      <c r="K3" s="375"/>
      <c r="L3" s="375"/>
      <c r="M3" s="375"/>
    </row>
    <row r="4" spans="1:15" ht="18.75" thickBot="1" x14ac:dyDescent="0.3">
      <c r="A4" s="203">
        <v>41277</v>
      </c>
      <c r="B4" s="204">
        <f t="shared" si="0"/>
        <v>5</v>
      </c>
      <c r="O4" s="328" t="s">
        <v>657</v>
      </c>
    </row>
    <row r="5" spans="1:15" ht="18.75" thickBot="1" x14ac:dyDescent="0.3">
      <c r="A5" s="203">
        <v>41278</v>
      </c>
      <c r="B5" s="204">
        <f t="shared" si="0"/>
        <v>6</v>
      </c>
      <c r="O5" s="328"/>
    </row>
    <row r="6" spans="1:15" ht="19.5" thickBot="1" x14ac:dyDescent="0.35">
      <c r="A6" s="203">
        <v>41282</v>
      </c>
      <c r="B6" s="204">
        <f t="shared" si="0"/>
        <v>3</v>
      </c>
      <c r="E6" s="211" t="s">
        <v>654</v>
      </c>
      <c r="O6" s="328"/>
    </row>
    <row r="7" spans="1:15" ht="18.75" customHeight="1" thickBot="1" x14ac:dyDescent="0.4">
      <c r="A7" s="203">
        <v>41286</v>
      </c>
      <c r="B7" s="204">
        <f t="shared" si="0"/>
        <v>7</v>
      </c>
      <c r="E7" s="212">
        <f>WORKDAY(A3,10,A5)</f>
        <v>41290</v>
      </c>
      <c r="G7" s="373" t="s">
        <v>655</v>
      </c>
      <c r="H7" s="373"/>
      <c r="I7" s="373"/>
      <c r="J7" s="373"/>
      <c r="K7" s="373"/>
      <c r="L7" s="373"/>
      <c r="M7" s="373"/>
      <c r="O7" s="328"/>
    </row>
    <row r="8" spans="1:15" ht="18.75" thickBot="1" x14ac:dyDescent="0.3">
      <c r="A8" s="203">
        <v>41289</v>
      </c>
      <c r="B8" s="204">
        <f t="shared" si="0"/>
        <v>3</v>
      </c>
      <c r="G8" s="374"/>
      <c r="H8" s="374"/>
      <c r="I8" s="374"/>
      <c r="J8" s="374"/>
      <c r="K8" s="374"/>
      <c r="L8" s="374"/>
      <c r="M8" s="374"/>
      <c r="O8" s="328"/>
    </row>
    <row r="9" spans="1:15" ht="18.75" thickBot="1" x14ac:dyDescent="0.3">
      <c r="A9" s="203">
        <v>41290</v>
      </c>
      <c r="B9" s="204">
        <f t="shared" si="0"/>
        <v>4</v>
      </c>
      <c r="G9" s="374"/>
      <c r="H9" s="374"/>
      <c r="I9" s="374"/>
      <c r="J9" s="374"/>
      <c r="K9" s="374"/>
      <c r="L9" s="374"/>
      <c r="M9" s="374"/>
      <c r="O9" s="328"/>
    </row>
    <row r="10" spans="1:15" ht="18.75" thickBot="1" x14ac:dyDescent="0.3">
      <c r="A10" s="203">
        <v>41292</v>
      </c>
      <c r="B10" s="204">
        <f t="shared" si="0"/>
        <v>6</v>
      </c>
      <c r="G10" s="374"/>
      <c r="H10" s="374"/>
      <c r="I10" s="374"/>
      <c r="J10" s="374"/>
      <c r="K10" s="374"/>
      <c r="L10" s="374"/>
      <c r="M10" s="374"/>
      <c r="O10" s="328"/>
    </row>
    <row r="11" spans="1:15" ht="18.75" thickBot="1" x14ac:dyDescent="0.3">
      <c r="A11" s="203">
        <v>41296</v>
      </c>
      <c r="B11" s="204">
        <f t="shared" si="0"/>
        <v>3</v>
      </c>
      <c r="O11" s="328"/>
    </row>
    <row r="12" spans="1:15" ht="18.75" thickBot="1" x14ac:dyDescent="0.3">
      <c r="A12" s="203">
        <v>41297</v>
      </c>
      <c r="B12" s="204">
        <f t="shared" si="0"/>
        <v>4</v>
      </c>
      <c r="O12" s="328"/>
    </row>
    <row r="13" spans="1:15" ht="18.75" thickBot="1" x14ac:dyDescent="0.3">
      <c r="A13" s="203">
        <v>41303</v>
      </c>
      <c r="B13" s="204">
        <f t="shared" si="0"/>
        <v>3</v>
      </c>
      <c r="O13" s="328"/>
    </row>
    <row r="14" spans="1:15" ht="18.75" thickBot="1" x14ac:dyDescent="0.3">
      <c r="A14" s="203">
        <v>41308</v>
      </c>
      <c r="B14" s="204">
        <f t="shared" si="0"/>
        <v>1</v>
      </c>
      <c r="G14" s="376" t="s">
        <v>659</v>
      </c>
      <c r="H14" s="377"/>
      <c r="I14" s="378"/>
      <c r="O14" s="328"/>
    </row>
    <row r="15" spans="1:15" ht="18.75" thickBot="1" x14ac:dyDescent="0.3">
      <c r="A15" s="203">
        <v>41310</v>
      </c>
      <c r="B15" s="204">
        <f t="shared" si="0"/>
        <v>3</v>
      </c>
      <c r="E15" s="334" t="s">
        <v>603</v>
      </c>
      <c r="F15" s="334"/>
      <c r="G15" s="379" t="s">
        <v>658</v>
      </c>
      <c r="H15" s="380"/>
      <c r="I15" s="380"/>
      <c r="J15" s="380"/>
      <c r="K15" s="380"/>
      <c r="L15" s="380"/>
      <c r="M15" s="381"/>
      <c r="O15" s="328"/>
    </row>
    <row r="16" spans="1:15" x14ac:dyDescent="0.25">
      <c r="E16" s="334"/>
      <c r="F16" s="334"/>
      <c r="G16" s="382"/>
      <c r="H16" s="383"/>
      <c r="I16" s="383"/>
      <c r="J16" s="383"/>
      <c r="K16" s="383"/>
      <c r="L16" s="383"/>
      <c r="M16" s="384"/>
      <c r="O16" s="328"/>
    </row>
    <row r="17" spans="7:15" x14ac:dyDescent="0.25">
      <c r="G17" s="385"/>
      <c r="H17" s="386"/>
      <c r="I17" s="386"/>
      <c r="J17" s="386"/>
      <c r="K17" s="386"/>
      <c r="L17" s="386"/>
      <c r="M17" s="387"/>
      <c r="O17" s="328"/>
    </row>
    <row r="18" spans="7:15" x14ac:dyDescent="0.25">
      <c r="O18" s="328"/>
    </row>
    <row r="19" spans="7:15" x14ac:dyDescent="0.25">
      <c r="O19" s="328"/>
    </row>
  </sheetData>
  <customSheetViews>
    <customSheetView guid="{145BDBF5-1F15-4A28-870E-0A9DFCC9AE60}">
      <selection activeCell="E15" sqref="E15:F16"/>
      <pageMargins left="0.7" right="0.7" top="0.75" bottom="0.75" header="0.3" footer="0.3"/>
    </customSheetView>
  </customSheetViews>
  <mergeCells count="6">
    <mergeCell ref="G7:M10"/>
    <mergeCell ref="E2:M3"/>
    <mergeCell ref="O4:O19"/>
    <mergeCell ref="E15:F16"/>
    <mergeCell ref="G14:I14"/>
    <mergeCell ref="G15:M17"/>
  </mergeCells>
  <hyperlinks>
    <hyperlink ref="E15:F16" location="Main_Page!A1" display="Main"/>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autoPageBreaks="0"/>
  </sheetPr>
  <dimension ref="A1:J248"/>
  <sheetViews>
    <sheetView zoomScaleNormal="100" zoomScaleSheetLayoutView="100" workbookViewId="0">
      <selection activeCell="H11" sqref="H11:J12"/>
    </sheetView>
  </sheetViews>
  <sheetFormatPr defaultColWidth="19.85546875" defaultRowHeight="12.75" x14ac:dyDescent="0.2"/>
  <cols>
    <col min="1" max="1" width="17.42578125" style="126" customWidth="1"/>
    <col min="2" max="2" width="9.5703125" style="128" bestFit="1" customWidth="1"/>
    <col min="3" max="3" width="5.28515625" style="127" bestFit="1" customWidth="1"/>
    <col min="4" max="4" width="8.42578125" style="126" bestFit="1" customWidth="1"/>
    <col min="5" max="5" width="9.140625" style="126" bestFit="1" customWidth="1"/>
    <col min="6" max="6" width="8.5703125" style="126" customWidth="1"/>
    <col min="7" max="16384" width="19.85546875" style="126"/>
  </cols>
  <sheetData>
    <row r="1" spans="1:10" x14ac:dyDescent="0.2">
      <c r="A1" s="137" t="s">
        <v>473</v>
      </c>
      <c r="B1" s="136" t="s">
        <v>472</v>
      </c>
      <c r="C1" s="133" t="s">
        <v>471</v>
      </c>
      <c r="D1" s="135" t="s">
        <v>470</v>
      </c>
      <c r="E1" s="134" t="s">
        <v>469</v>
      </c>
      <c r="F1" s="133" t="s">
        <v>468</v>
      </c>
      <c r="G1" s="126" t="s">
        <v>474</v>
      </c>
    </row>
    <row r="2" spans="1:10" ht="13.5" thickBot="1" x14ac:dyDescent="0.25">
      <c r="A2" s="126" t="s">
        <v>467</v>
      </c>
      <c r="B2" s="128">
        <v>34124</v>
      </c>
      <c r="C2" s="130">
        <f t="shared" ref="C2:C65" ca="1" si="0">DATEDIF(B2,TODAY(),"Y")</f>
        <v>21</v>
      </c>
      <c r="D2" s="126" t="s">
        <v>234</v>
      </c>
      <c r="E2" s="129">
        <v>3</v>
      </c>
      <c r="F2" s="126">
        <f>IF(AND(E2&gt;3,D2="Full Time"),1000,0)</f>
        <v>0</v>
      </c>
      <c r="G2" s="126">
        <f ca="1">IF(OR(E2&gt;3,AND(C2&gt;5,D2="Full Time")),10000,0)</f>
        <v>0</v>
      </c>
    </row>
    <row r="3" spans="1:10" x14ac:dyDescent="0.2">
      <c r="A3" s="126" t="s">
        <v>466</v>
      </c>
      <c r="B3" s="128">
        <v>34383</v>
      </c>
      <c r="C3" s="130">
        <f t="shared" ca="1" si="0"/>
        <v>21</v>
      </c>
      <c r="D3" s="126" t="s">
        <v>222</v>
      </c>
      <c r="E3" s="129">
        <v>2</v>
      </c>
      <c r="F3" s="126">
        <f t="shared" ref="F3:F66" si="1">IF(AND(E3&gt;3,D3="Full Time"),1000,0)</f>
        <v>0</v>
      </c>
      <c r="G3" s="126">
        <f t="shared" ref="G3:G66" ca="1" si="2">IF(OR(E3&gt;3,AND(C3&gt;5,D3="Full Time")),10000,0)</f>
        <v>10000</v>
      </c>
      <c r="I3" s="255" t="s">
        <v>476</v>
      </c>
    </row>
    <row r="4" spans="1:10" x14ac:dyDescent="0.2">
      <c r="A4" s="126" t="s">
        <v>465</v>
      </c>
      <c r="B4" s="128">
        <v>32632</v>
      </c>
      <c r="C4" s="130">
        <f t="shared" ca="1" si="0"/>
        <v>25</v>
      </c>
      <c r="D4" s="126" t="s">
        <v>217</v>
      </c>
      <c r="E4" s="129">
        <v>4</v>
      </c>
      <c r="F4" s="126">
        <f t="shared" si="1"/>
        <v>0</v>
      </c>
      <c r="G4" s="126">
        <f t="shared" ca="1" si="2"/>
        <v>10000</v>
      </c>
      <c r="I4" s="256"/>
    </row>
    <row r="5" spans="1:10" x14ac:dyDescent="0.2">
      <c r="A5" s="126" t="s">
        <v>464</v>
      </c>
      <c r="B5" s="128">
        <v>35434</v>
      </c>
      <c r="C5" s="130">
        <f t="shared" ca="1" si="0"/>
        <v>18</v>
      </c>
      <c r="D5" s="126" t="s">
        <v>255</v>
      </c>
      <c r="E5" s="129">
        <v>5</v>
      </c>
      <c r="F5" s="126">
        <f t="shared" si="1"/>
        <v>0</v>
      </c>
      <c r="G5" s="126">
        <f t="shared" ca="1" si="2"/>
        <v>10000</v>
      </c>
      <c r="I5" s="257"/>
    </row>
    <row r="6" spans="1:10" ht="13.5" thickBot="1" x14ac:dyDescent="0.25">
      <c r="A6" s="126" t="s">
        <v>463</v>
      </c>
      <c r="B6" s="128">
        <v>33047</v>
      </c>
      <c r="C6" s="130">
        <f t="shared" ca="1" si="0"/>
        <v>24</v>
      </c>
      <c r="D6" s="126" t="s">
        <v>222</v>
      </c>
      <c r="E6" s="129">
        <v>4</v>
      </c>
      <c r="F6" s="126">
        <f t="shared" si="1"/>
        <v>1000</v>
      </c>
      <c r="G6" s="126">
        <f t="shared" ca="1" si="2"/>
        <v>10000</v>
      </c>
      <c r="I6" s="258"/>
    </row>
    <row r="7" spans="1:10" x14ac:dyDescent="0.2">
      <c r="A7" s="126" t="s">
        <v>462</v>
      </c>
      <c r="B7" s="128">
        <v>34240</v>
      </c>
      <c r="C7" s="130">
        <f t="shared" ca="1" si="0"/>
        <v>21</v>
      </c>
      <c r="D7" s="126" t="s">
        <v>234</v>
      </c>
      <c r="E7" s="129">
        <v>2</v>
      </c>
      <c r="F7" s="126">
        <f t="shared" si="1"/>
        <v>0</v>
      </c>
      <c r="G7" s="126">
        <f t="shared" ca="1" si="2"/>
        <v>0</v>
      </c>
    </row>
    <row r="8" spans="1:10" x14ac:dyDescent="0.2">
      <c r="A8" s="126" t="s">
        <v>461</v>
      </c>
      <c r="B8" s="128">
        <v>32795</v>
      </c>
      <c r="C8" s="130">
        <f t="shared" ca="1" si="0"/>
        <v>25</v>
      </c>
      <c r="D8" s="126" t="s">
        <v>222</v>
      </c>
      <c r="E8" s="129">
        <v>5</v>
      </c>
      <c r="F8" s="126">
        <f t="shared" si="1"/>
        <v>1000</v>
      </c>
      <c r="G8" s="126">
        <f t="shared" ca="1" si="2"/>
        <v>10000</v>
      </c>
    </row>
    <row r="9" spans="1:10" x14ac:dyDescent="0.2">
      <c r="A9" s="126" t="s">
        <v>460</v>
      </c>
      <c r="B9" s="128">
        <v>34910</v>
      </c>
      <c r="C9" s="130">
        <f t="shared" ca="1" si="0"/>
        <v>19</v>
      </c>
      <c r="D9" s="126" t="s">
        <v>222</v>
      </c>
      <c r="E9" s="129">
        <v>3</v>
      </c>
      <c r="F9" s="126">
        <f t="shared" si="1"/>
        <v>0</v>
      </c>
      <c r="G9" s="126">
        <f t="shared" ca="1" si="2"/>
        <v>10000</v>
      </c>
    </row>
    <row r="10" spans="1:10" x14ac:dyDescent="0.2">
      <c r="A10" s="126" t="s">
        <v>459</v>
      </c>
      <c r="B10" s="128">
        <v>32658</v>
      </c>
      <c r="C10" s="130">
        <f t="shared" ca="1" si="0"/>
        <v>25</v>
      </c>
      <c r="D10" s="126" t="s">
        <v>222</v>
      </c>
      <c r="E10" s="129">
        <v>1</v>
      </c>
      <c r="F10" s="126">
        <f t="shared" si="1"/>
        <v>0</v>
      </c>
      <c r="G10" s="126">
        <f t="shared" ca="1" si="2"/>
        <v>10000</v>
      </c>
    </row>
    <row r="11" spans="1:10" x14ac:dyDescent="0.2">
      <c r="A11" s="126" t="s">
        <v>458</v>
      </c>
      <c r="B11" s="128">
        <v>37281</v>
      </c>
      <c r="C11" s="130">
        <f t="shared" ca="1" si="0"/>
        <v>13</v>
      </c>
      <c r="D11" s="126" t="s">
        <v>222</v>
      </c>
      <c r="E11" s="129">
        <v>3</v>
      </c>
      <c r="F11" s="126">
        <f t="shared" si="1"/>
        <v>0</v>
      </c>
      <c r="G11" s="126">
        <f t="shared" ca="1" si="2"/>
        <v>10000</v>
      </c>
      <c r="H11" s="246" t="s">
        <v>2</v>
      </c>
      <c r="I11" s="246"/>
      <c r="J11" s="246"/>
    </row>
    <row r="12" spans="1:10" x14ac:dyDescent="0.2">
      <c r="A12" s="126" t="s">
        <v>457</v>
      </c>
      <c r="B12" s="128">
        <v>36063</v>
      </c>
      <c r="C12" s="130">
        <f t="shared" ca="1" si="0"/>
        <v>16</v>
      </c>
      <c r="D12" s="126" t="s">
        <v>222</v>
      </c>
      <c r="E12" s="129">
        <v>2</v>
      </c>
      <c r="F12" s="126">
        <f t="shared" si="1"/>
        <v>0</v>
      </c>
      <c r="G12" s="126">
        <f t="shared" ca="1" si="2"/>
        <v>10000</v>
      </c>
      <c r="H12" s="246"/>
      <c r="I12" s="246"/>
      <c r="J12" s="246"/>
    </row>
    <row r="13" spans="1:10" x14ac:dyDescent="0.2">
      <c r="A13" s="126" t="s">
        <v>456</v>
      </c>
      <c r="B13" s="128">
        <v>34309</v>
      </c>
      <c r="C13" s="130">
        <f t="shared" ca="1" si="0"/>
        <v>21</v>
      </c>
      <c r="D13" s="126" t="s">
        <v>217</v>
      </c>
      <c r="E13" s="129">
        <v>5</v>
      </c>
      <c r="F13" s="126">
        <f t="shared" si="1"/>
        <v>0</v>
      </c>
      <c r="G13" s="126">
        <f t="shared" ca="1" si="2"/>
        <v>10000</v>
      </c>
    </row>
    <row r="14" spans="1:10" x14ac:dyDescent="0.2">
      <c r="A14" s="126" t="s">
        <v>455</v>
      </c>
      <c r="B14" s="128">
        <v>35314</v>
      </c>
      <c r="C14" s="130">
        <f t="shared" ca="1" si="0"/>
        <v>18</v>
      </c>
      <c r="D14" s="126" t="s">
        <v>222</v>
      </c>
      <c r="E14" s="129">
        <v>1</v>
      </c>
      <c r="F14" s="126">
        <f t="shared" si="1"/>
        <v>0</v>
      </c>
      <c r="G14" s="126">
        <f t="shared" ca="1" si="2"/>
        <v>10000</v>
      </c>
      <c r="H14" s="138" t="s">
        <v>474</v>
      </c>
      <c r="I14" s="139"/>
    </row>
    <row r="15" spans="1:10" x14ac:dyDescent="0.2">
      <c r="A15" s="126" t="s">
        <v>454</v>
      </c>
      <c r="B15" s="128">
        <v>34957</v>
      </c>
      <c r="C15" s="130">
        <f t="shared" ca="1" si="0"/>
        <v>19</v>
      </c>
      <c r="D15" s="126" t="s">
        <v>222</v>
      </c>
      <c r="E15" s="129">
        <v>5</v>
      </c>
      <c r="F15" s="126">
        <f t="shared" si="1"/>
        <v>1000</v>
      </c>
      <c r="G15" s="126">
        <f t="shared" ca="1" si="2"/>
        <v>10000</v>
      </c>
      <c r="H15" s="253" t="s">
        <v>475</v>
      </c>
      <c r="I15" s="253"/>
    </row>
    <row r="16" spans="1:10" x14ac:dyDescent="0.2">
      <c r="A16" s="126" t="s">
        <v>453</v>
      </c>
      <c r="B16" s="128">
        <v>35131</v>
      </c>
      <c r="C16" s="130">
        <f t="shared" ca="1" si="0"/>
        <v>18</v>
      </c>
      <c r="D16" s="126" t="s">
        <v>222</v>
      </c>
      <c r="E16" s="129">
        <v>1</v>
      </c>
      <c r="F16" s="126">
        <f t="shared" si="1"/>
        <v>0</v>
      </c>
      <c r="G16" s="126">
        <f t="shared" ca="1" si="2"/>
        <v>10000</v>
      </c>
      <c r="H16" s="253"/>
      <c r="I16" s="253"/>
    </row>
    <row r="17" spans="1:9" x14ac:dyDescent="0.2">
      <c r="A17" s="126" t="s">
        <v>452</v>
      </c>
      <c r="B17" s="131">
        <v>39590</v>
      </c>
      <c r="C17" s="130">
        <f t="shared" ca="1" si="0"/>
        <v>6</v>
      </c>
      <c r="D17" s="126" t="s">
        <v>222</v>
      </c>
      <c r="E17" s="129">
        <v>1</v>
      </c>
      <c r="F17" s="126">
        <f t="shared" si="1"/>
        <v>0</v>
      </c>
      <c r="G17" s="126">
        <f t="shared" ca="1" si="2"/>
        <v>10000</v>
      </c>
      <c r="H17" s="253"/>
      <c r="I17" s="253"/>
    </row>
    <row r="18" spans="1:9" x14ac:dyDescent="0.2">
      <c r="A18" s="126" t="s">
        <v>451</v>
      </c>
      <c r="B18" s="128">
        <v>38337</v>
      </c>
      <c r="C18" s="130">
        <f t="shared" ca="1" si="0"/>
        <v>10</v>
      </c>
      <c r="D18" s="126" t="s">
        <v>217</v>
      </c>
      <c r="E18" s="129">
        <v>3</v>
      </c>
      <c r="F18" s="126">
        <f t="shared" si="1"/>
        <v>0</v>
      </c>
      <c r="G18" s="126">
        <f t="shared" ca="1" si="2"/>
        <v>0</v>
      </c>
      <c r="H18" s="254"/>
      <c r="I18" s="254"/>
    </row>
    <row r="19" spans="1:9" x14ac:dyDescent="0.2">
      <c r="A19" s="126" t="s">
        <v>450</v>
      </c>
      <c r="B19" s="128">
        <v>33756</v>
      </c>
      <c r="C19" s="130">
        <f t="shared" ca="1" si="0"/>
        <v>22</v>
      </c>
      <c r="D19" s="126" t="s">
        <v>222</v>
      </c>
      <c r="E19" s="129">
        <v>3</v>
      </c>
      <c r="F19" s="126">
        <f t="shared" si="1"/>
        <v>0</v>
      </c>
      <c r="G19" s="126">
        <f t="shared" ca="1" si="2"/>
        <v>10000</v>
      </c>
    </row>
    <row r="20" spans="1:9" x14ac:dyDescent="0.2">
      <c r="A20" s="126" t="s">
        <v>449</v>
      </c>
      <c r="B20" s="128">
        <v>33671</v>
      </c>
      <c r="C20" s="130">
        <f t="shared" ca="1" si="0"/>
        <v>22</v>
      </c>
      <c r="D20" s="126" t="s">
        <v>234</v>
      </c>
      <c r="E20" s="129">
        <v>1</v>
      </c>
      <c r="F20" s="126">
        <f t="shared" si="1"/>
        <v>0</v>
      </c>
      <c r="G20" s="126">
        <f t="shared" ca="1" si="2"/>
        <v>0</v>
      </c>
    </row>
    <row r="21" spans="1:9" x14ac:dyDescent="0.2">
      <c r="A21" s="126" t="s">
        <v>448</v>
      </c>
      <c r="B21" s="128">
        <v>33839</v>
      </c>
      <c r="C21" s="130">
        <f t="shared" ca="1" si="0"/>
        <v>22</v>
      </c>
      <c r="D21" s="126" t="s">
        <v>222</v>
      </c>
      <c r="E21" s="129">
        <v>3</v>
      </c>
      <c r="F21" s="126">
        <f t="shared" si="1"/>
        <v>0</v>
      </c>
      <c r="G21" s="126">
        <f t="shared" ca="1" si="2"/>
        <v>10000</v>
      </c>
    </row>
    <row r="22" spans="1:9" x14ac:dyDescent="0.2">
      <c r="A22" s="126" t="s">
        <v>447</v>
      </c>
      <c r="B22" s="128">
        <v>33724</v>
      </c>
      <c r="C22" s="130">
        <f t="shared" ca="1" si="0"/>
        <v>22</v>
      </c>
      <c r="D22" s="126" t="s">
        <v>222</v>
      </c>
      <c r="E22" s="129">
        <v>5</v>
      </c>
      <c r="F22" s="126">
        <f t="shared" si="1"/>
        <v>1000</v>
      </c>
      <c r="G22" s="126">
        <f t="shared" ca="1" si="2"/>
        <v>10000</v>
      </c>
    </row>
    <row r="23" spans="1:9" x14ac:dyDescent="0.2">
      <c r="A23" s="126" t="s">
        <v>446</v>
      </c>
      <c r="B23" s="128">
        <v>35124</v>
      </c>
      <c r="C23" s="130">
        <f t="shared" ca="1" si="0"/>
        <v>18</v>
      </c>
      <c r="D23" s="126" t="s">
        <v>217</v>
      </c>
      <c r="E23" s="129">
        <v>4</v>
      </c>
      <c r="F23" s="126">
        <f t="shared" si="1"/>
        <v>0</v>
      </c>
      <c r="G23" s="126">
        <f t="shared" ca="1" si="2"/>
        <v>10000</v>
      </c>
    </row>
    <row r="24" spans="1:9" x14ac:dyDescent="0.2">
      <c r="A24" s="126" t="s">
        <v>445</v>
      </c>
      <c r="B24" s="128">
        <v>37875</v>
      </c>
      <c r="C24" s="130">
        <f t="shared" ca="1" si="0"/>
        <v>11</v>
      </c>
      <c r="D24" s="126" t="s">
        <v>222</v>
      </c>
      <c r="E24" s="129">
        <v>1</v>
      </c>
      <c r="F24" s="126">
        <f t="shared" si="1"/>
        <v>0</v>
      </c>
      <c r="G24" s="126">
        <f t="shared" ca="1" si="2"/>
        <v>10000</v>
      </c>
    </row>
    <row r="25" spans="1:9" x14ac:dyDescent="0.2">
      <c r="A25" s="126" t="s">
        <v>444</v>
      </c>
      <c r="B25" s="128">
        <v>34462</v>
      </c>
      <c r="C25" s="130">
        <f t="shared" ca="1" si="0"/>
        <v>20</v>
      </c>
      <c r="D25" s="126" t="s">
        <v>222</v>
      </c>
      <c r="E25" s="129">
        <v>3</v>
      </c>
      <c r="F25" s="126">
        <f t="shared" si="1"/>
        <v>0</v>
      </c>
      <c r="G25" s="126">
        <f t="shared" ca="1" si="2"/>
        <v>10000</v>
      </c>
    </row>
    <row r="26" spans="1:9" x14ac:dyDescent="0.2">
      <c r="A26" s="126" t="s">
        <v>443</v>
      </c>
      <c r="B26" s="128">
        <v>39317</v>
      </c>
      <c r="C26" s="130">
        <f t="shared" ca="1" si="0"/>
        <v>7</v>
      </c>
      <c r="D26" s="126" t="s">
        <v>217</v>
      </c>
      <c r="E26" s="129">
        <v>4</v>
      </c>
      <c r="F26" s="126">
        <f t="shared" si="1"/>
        <v>0</v>
      </c>
      <c r="G26" s="126">
        <f t="shared" ca="1" si="2"/>
        <v>10000</v>
      </c>
    </row>
    <row r="27" spans="1:9" x14ac:dyDescent="0.2">
      <c r="A27" s="126" t="s">
        <v>442</v>
      </c>
      <c r="B27" s="128">
        <v>35140</v>
      </c>
      <c r="C27" s="130">
        <f t="shared" ca="1" si="0"/>
        <v>18</v>
      </c>
      <c r="D27" s="126" t="s">
        <v>217</v>
      </c>
      <c r="E27" s="129">
        <v>1</v>
      </c>
      <c r="F27" s="126">
        <f t="shared" si="1"/>
        <v>0</v>
      </c>
      <c r="G27" s="126">
        <f t="shared" ca="1" si="2"/>
        <v>0</v>
      </c>
    </row>
    <row r="28" spans="1:9" x14ac:dyDescent="0.2">
      <c r="A28" s="126" t="s">
        <v>441</v>
      </c>
      <c r="B28" s="128">
        <v>32221</v>
      </c>
      <c r="C28" s="130">
        <f t="shared" ca="1" si="0"/>
        <v>26</v>
      </c>
      <c r="D28" s="126" t="s">
        <v>217</v>
      </c>
      <c r="E28" s="129">
        <v>4</v>
      </c>
      <c r="F28" s="126">
        <f t="shared" si="1"/>
        <v>0</v>
      </c>
      <c r="G28" s="126">
        <f t="shared" ca="1" si="2"/>
        <v>10000</v>
      </c>
    </row>
    <row r="29" spans="1:9" x14ac:dyDescent="0.2">
      <c r="A29" s="126" t="s">
        <v>440</v>
      </c>
      <c r="B29" s="128">
        <v>32944</v>
      </c>
      <c r="C29" s="130">
        <f t="shared" ca="1" si="0"/>
        <v>24</v>
      </c>
      <c r="D29" s="126" t="s">
        <v>234</v>
      </c>
      <c r="E29" s="129">
        <v>5</v>
      </c>
      <c r="F29" s="126">
        <f t="shared" si="1"/>
        <v>0</v>
      </c>
      <c r="G29" s="126">
        <f t="shared" ca="1" si="2"/>
        <v>10000</v>
      </c>
    </row>
    <row r="30" spans="1:9" x14ac:dyDescent="0.2">
      <c r="A30" s="126" t="s">
        <v>439</v>
      </c>
      <c r="B30" s="128">
        <v>32182</v>
      </c>
      <c r="C30" s="130">
        <f t="shared" ca="1" si="0"/>
        <v>27</v>
      </c>
      <c r="D30" s="126" t="s">
        <v>222</v>
      </c>
      <c r="E30" s="129">
        <v>4</v>
      </c>
      <c r="F30" s="126">
        <f t="shared" si="1"/>
        <v>1000</v>
      </c>
      <c r="G30" s="126">
        <f t="shared" ca="1" si="2"/>
        <v>10000</v>
      </c>
    </row>
    <row r="31" spans="1:9" x14ac:dyDescent="0.2">
      <c r="A31" s="126" t="s">
        <v>438</v>
      </c>
      <c r="B31" s="128">
        <v>32767</v>
      </c>
      <c r="C31" s="130">
        <f t="shared" ca="1" si="0"/>
        <v>25</v>
      </c>
      <c r="D31" s="126" t="s">
        <v>222</v>
      </c>
      <c r="E31" s="129">
        <v>3</v>
      </c>
      <c r="F31" s="126">
        <f t="shared" si="1"/>
        <v>0</v>
      </c>
      <c r="G31" s="126">
        <f t="shared" ca="1" si="2"/>
        <v>10000</v>
      </c>
    </row>
    <row r="32" spans="1:9" x14ac:dyDescent="0.2">
      <c r="A32" s="126" t="s">
        <v>437</v>
      </c>
      <c r="B32" s="128">
        <v>35404</v>
      </c>
      <c r="C32" s="130">
        <f t="shared" ca="1" si="0"/>
        <v>18</v>
      </c>
      <c r="D32" s="126" t="s">
        <v>217</v>
      </c>
      <c r="E32" s="129">
        <v>3</v>
      </c>
      <c r="F32" s="126">
        <f t="shared" si="1"/>
        <v>0</v>
      </c>
      <c r="G32" s="126">
        <f t="shared" ca="1" si="2"/>
        <v>0</v>
      </c>
    </row>
    <row r="33" spans="1:7" x14ac:dyDescent="0.2">
      <c r="A33" s="126" t="s">
        <v>436</v>
      </c>
      <c r="B33" s="128">
        <v>34148</v>
      </c>
      <c r="C33" s="130">
        <f t="shared" ca="1" si="0"/>
        <v>21</v>
      </c>
      <c r="D33" s="126" t="s">
        <v>222</v>
      </c>
      <c r="E33" s="129">
        <v>2</v>
      </c>
      <c r="F33" s="126">
        <f t="shared" si="1"/>
        <v>0</v>
      </c>
      <c r="G33" s="126">
        <f t="shared" ca="1" si="2"/>
        <v>10000</v>
      </c>
    </row>
    <row r="34" spans="1:7" x14ac:dyDescent="0.2">
      <c r="A34" s="126" t="s">
        <v>435</v>
      </c>
      <c r="B34" s="128">
        <v>34972</v>
      </c>
      <c r="C34" s="130">
        <f t="shared" ca="1" si="0"/>
        <v>19</v>
      </c>
      <c r="D34" s="126" t="s">
        <v>222</v>
      </c>
      <c r="E34" s="129">
        <v>4</v>
      </c>
      <c r="F34" s="126">
        <f t="shared" si="1"/>
        <v>1000</v>
      </c>
      <c r="G34" s="126">
        <f t="shared" ca="1" si="2"/>
        <v>10000</v>
      </c>
    </row>
    <row r="35" spans="1:7" x14ac:dyDescent="0.2">
      <c r="A35" s="126" t="s">
        <v>434</v>
      </c>
      <c r="B35" s="128">
        <v>39524</v>
      </c>
      <c r="C35" s="130">
        <f t="shared" ca="1" si="0"/>
        <v>6</v>
      </c>
      <c r="D35" s="126" t="s">
        <v>217</v>
      </c>
      <c r="E35" s="129">
        <v>1</v>
      </c>
      <c r="F35" s="126">
        <f t="shared" si="1"/>
        <v>0</v>
      </c>
      <c r="G35" s="126">
        <f t="shared" ca="1" si="2"/>
        <v>0</v>
      </c>
    </row>
    <row r="36" spans="1:7" x14ac:dyDescent="0.2">
      <c r="A36" s="126" t="s">
        <v>433</v>
      </c>
      <c r="B36" s="128">
        <v>36461</v>
      </c>
      <c r="C36" s="130">
        <f t="shared" ca="1" si="0"/>
        <v>15</v>
      </c>
      <c r="D36" s="126" t="s">
        <v>222</v>
      </c>
      <c r="E36" s="129">
        <v>5</v>
      </c>
      <c r="F36" s="126">
        <f t="shared" si="1"/>
        <v>1000</v>
      </c>
      <c r="G36" s="126">
        <f t="shared" ca="1" si="2"/>
        <v>10000</v>
      </c>
    </row>
    <row r="37" spans="1:7" x14ac:dyDescent="0.2">
      <c r="A37" s="126" t="s">
        <v>432</v>
      </c>
      <c r="B37" s="128">
        <v>32526</v>
      </c>
      <c r="C37" s="130">
        <f t="shared" ca="1" si="0"/>
        <v>26</v>
      </c>
      <c r="D37" s="126" t="s">
        <v>234</v>
      </c>
      <c r="E37" s="129">
        <v>3</v>
      </c>
      <c r="F37" s="126">
        <f t="shared" si="1"/>
        <v>0</v>
      </c>
      <c r="G37" s="126">
        <f t="shared" ca="1" si="2"/>
        <v>0</v>
      </c>
    </row>
    <row r="38" spans="1:7" x14ac:dyDescent="0.2">
      <c r="A38" s="126" t="s">
        <v>431</v>
      </c>
      <c r="B38" s="128">
        <v>34595</v>
      </c>
      <c r="C38" s="130">
        <f t="shared" ca="1" si="0"/>
        <v>20</v>
      </c>
      <c r="D38" s="126" t="s">
        <v>217</v>
      </c>
      <c r="E38" s="129">
        <v>4</v>
      </c>
      <c r="F38" s="126">
        <f t="shared" si="1"/>
        <v>0</v>
      </c>
      <c r="G38" s="126">
        <f t="shared" ca="1" si="2"/>
        <v>10000</v>
      </c>
    </row>
    <row r="39" spans="1:7" x14ac:dyDescent="0.2">
      <c r="A39" s="126" t="s">
        <v>430</v>
      </c>
      <c r="B39" s="131">
        <v>39346</v>
      </c>
      <c r="C39" s="130">
        <f t="shared" ca="1" si="0"/>
        <v>7</v>
      </c>
      <c r="D39" s="126" t="s">
        <v>222</v>
      </c>
      <c r="E39" s="129">
        <v>1</v>
      </c>
      <c r="F39" s="126">
        <f t="shared" si="1"/>
        <v>0</v>
      </c>
      <c r="G39" s="126">
        <f t="shared" ca="1" si="2"/>
        <v>10000</v>
      </c>
    </row>
    <row r="40" spans="1:7" x14ac:dyDescent="0.2">
      <c r="A40" s="126" t="s">
        <v>429</v>
      </c>
      <c r="B40" s="128">
        <v>35351</v>
      </c>
      <c r="C40" s="130">
        <f t="shared" ca="1" si="0"/>
        <v>18</v>
      </c>
      <c r="D40" s="126" t="s">
        <v>222</v>
      </c>
      <c r="E40" s="129">
        <v>2</v>
      </c>
      <c r="F40" s="126">
        <f t="shared" si="1"/>
        <v>0</v>
      </c>
      <c r="G40" s="126">
        <f t="shared" ca="1" si="2"/>
        <v>10000</v>
      </c>
    </row>
    <row r="41" spans="1:7" x14ac:dyDescent="0.2">
      <c r="A41" s="126" t="s">
        <v>428</v>
      </c>
      <c r="B41" s="128">
        <v>36283</v>
      </c>
      <c r="C41" s="130">
        <f t="shared" ca="1" si="0"/>
        <v>15</v>
      </c>
      <c r="D41" s="126" t="s">
        <v>222</v>
      </c>
      <c r="E41" s="129">
        <v>4</v>
      </c>
      <c r="F41" s="126">
        <f t="shared" si="1"/>
        <v>1000</v>
      </c>
      <c r="G41" s="126">
        <f t="shared" ca="1" si="2"/>
        <v>10000</v>
      </c>
    </row>
    <row r="42" spans="1:7" x14ac:dyDescent="0.2">
      <c r="A42" s="126" t="s">
        <v>427</v>
      </c>
      <c r="B42" s="128">
        <v>34883</v>
      </c>
      <c r="C42" s="130">
        <f t="shared" ca="1" si="0"/>
        <v>19</v>
      </c>
      <c r="D42" s="126" t="s">
        <v>222</v>
      </c>
      <c r="E42" s="129">
        <v>3</v>
      </c>
      <c r="F42" s="126">
        <f t="shared" si="1"/>
        <v>0</v>
      </c>
      <c r="G42" s="126">
        <f t="shared" ca="1" si="2"/>
        <v>10000</v>
      </c>
    </row>
    <row r="43" spans="1:7" x14ac:dyDescent="0.2">
      <c r="A43" s="126" t="s">
        <v>426</v>
      </c>
      <c r="B43" s="128">
        <v>33340</v>
      </c>
      <c r="C43" s="130">
        <f t="shared" ca="1" si="0"/>
        <v>23</v>
      </c>
      <c r="D43" s="126" t="s">
        <v>222</v>
      </c>
      <c r="E43" s="129">
        <v>1</v>
      </c>
      <c r="F43" s="126">
        <f t="shared" si="1"/>
        <v>0</v>
      </c>
      <c r="G43" s="126">
        <f t="shared" ca="1" si="2"/>
        <v>10000</v>
      </c>
    </row>
    <row r="44" spans="1:7" x14ac:dyDescent="0.2">
      <c r="A44" s="126" t="s">
        <v>425</v>
      </c>
      <c r="B44" s="128">
        <v>39229</v>
      </c>
      <c r="C44" s="130">
        <f t="shared" ca="1" si="0"/>
        <v>7</v>
      </c>
      <c r="D44" s="126" t="s">
        <v>222</v>
      </c>
      <c r="E44" s="129">
        <v>2</v>
      </c>
      <c r="F44" s="126">
        <f t="shared" si="1"/>
        <v>0</v>
      </c>
      <c r="G44" s="126">
        <f t="shared" ca="1" si="2"/>
        <v>10000</v>
      </c>
    </row>
    <row r="45" spans="1:7" x14ac:dyDescent="0.2">
      <c r="A45" s="126" t="s">
        <v>424</v>
      </c>
      <c r="B45" s="128">
        <v>38782</v>
      </c>
      <c r="C45" s="130">
        <f t="shared" ca="1" si="0"/>
        <v>8</v>
      </c>
      <c r="D45" s="126" t="s">
        <v>217</v>
      </c>
      <c r="E45" s="129">
        <v>5</v>
      </c>
      <c r="F45" s="126">
        <f t="shared" si="1"/>
        <v>0</v>
      </c>
      <c r="G45" s="126">
        <f t="shared" ca="1" si="2"/>
        <v>10000</v>
      </c>
    </row>
    <row r="46" spans="1:7" x14ac:dyDescent="0.2">
      <c r="A46" s="126" t="s">
        <v>423</v>
      </c>
      <c r="B46" s="128">
        <v>38947</v>
      </c>
      <c r="C46" s="130">
        <f t="shared" ca="1" si="0"/>
        <v>8</v>
      </c>
      <c r="D46" s="126" t="s">
        <v>255</v>
      </c>
      <c r="E46" s="129">
        <v>3</v>
      </c>
      <c r="F46" s="126">
        <f t="shared" si="1"/>
        <v>0</v>
      </c>
      <c r="G46" s="126">
        <f t="shared" ca="1" si="2"/>
        <v>0</v>
      </c>
    </row>
    <row r="47" spans="1:7" x14ac:dyDescent="0.2">
      <c r="A47" s="126" t="s">
        <v>422</v>
      </c>
      <c r="B47" s="128">
        <v>35225</v>
      </c>
      <c r="C47" s="130">
        <f t="shared" ca="1" si="0"/>
        <v>18</v>
      </c>
      <c r="D47" s="126" t="s">
        <v>222</v>
      </c>
      <c r="E47" s="129">
        <v>1</v>
      </c>
      <c r="F47" s="126">
        <f t="shared" si="1"/>
        <v>0</v>
      </c>
      <c r="G47" s="126">
        <f t="shared" ca="1" si="2"/>
        <v>10000</v>
      </c>
    </row>
    <row r="48" spans="1:7" x14ac:dyDescent="0.2">
      <c r="A48" s="126" t="s">
        <v>421</v>
      </c>
      <c r="B48" s="128">
        <v>33035</v>
      </c>
      <c r="C48" s="130">
        <f t="shared" ca="1" si="0"/>
        <v>24</v>
      </c>
      <c r="D48" s="126" t="s">
        <v>217</v>
      </c>
      <c r="E48" s="129">
        <v>4</v>
      </c>
      <c r="F48" s="126">
        <f t="shared" si="1"/>
        <v>0</v>
      </c>
      <c r="G48" s="126">
        <f t="shared" ca="1" si="2"/>
        <v>10000</v>
      </c>
    </row>
    <row r="49" spans="1:7" x14ac:dyDescent="0.2">
      <c r="A49" s="126" t="s">
        <v>420</v>
      </c>
      <c r="B49" s="128">
        <v>35252</v>
      </c>
      <c r="C49" s="130">
        <f t="shared" ca="1" si="0"/>
        <v>18</v>
      </c>
      <c r="D49" s="126" t="s">
        <v>222</v>
      </c>
      <c r="E49" s="129">
        <v>2</v>
      </c>
      <c r="F49" s="126">
        <f t="shared" si="1"/>
        <v>0</v>
      </c>
      <c r="G49" s="126">
        <f t="shared" ca="1" si="2"/>
        <v>10000</v>
      </c>
    </row>
    <row r="50" spans="1:7" x14ac:dyDescent="0.2">
      <c r="A50" s="126" t="s">
        <v>419</v>
      </c>
      <c r="B50" s="128">
        <v>32667</v>
      </c>
      <c r="C50" s="130">
        <f t="shared" ca="1" si="0"/>
        <v>25</v>
      </c>
      <c r="D50" s="126" t="s">
        <v>222</v>
      </c>
      <c r="E50" s="129">
        <v>5</v>
      </c>
      <c r="F50" s="126">
        <f t="shared" si="1"/>
        <v>1000</v>
      </c>
      <c r="G50" s="126">
        <f t="shared" ca="1" si="2"/>
        <v>10000</v>
      </c>
    </row>
    <row r="51" spans="1:7" x14ac:dyDescent="0.2">
      <c r="A51" s="126" t="s">
        <v>418</v>
      </c>
      <c r="B51" s="128">
        <v>39180</v>
      </c>
      <c r="C51" s="130">
        <f t="shared" ca="1" si="0"/>
        <v>7</v>
      </c>
      <c r="D51" s="126" t="s">
        <v>255</v>
      </c>
      <c r="E51" s="129">
        <v>3</v>
      </c>
      <c r="F51" s="126">
        <f t="shared" si="1"/>
        <v>0</v>
      </c>
      <c r="G51" s="126">
        <f t="shared" ca="1" si="2"/>
        <v>0</v>
      </c>
    </row>
    <row r="52" spans="1:7" x14ac:dyDescent="0.2">
      <c r="A52" s="126" t="s">
        <v>417</v>
      </c>
      <c r="B52" s="128">
        <v>38201</v>
      </c>
      <c r="C52" s="130">
        <f t="shared" ca="1" si="0"/>
        <v>10</v>
      </c>
      <c r="D52" s="126" t="s">
        <v>222</v>
      </c>
      <c r="E52" s="129">
        <v>5</v>
      </c>
      <c r="F52" s="126">
        <f t="shared" si="1"/>
        <v>1000</v>
      </c>
      <c r="G52" s="126">
        <f t="shared" ca="1" si="2"/>
        <v>10000</v>
      </c>
    </row>
    <row r="53" spans="1:7" x14ac:dyDescent="0.2">
      <c r="A53" s="126" t="s">
        <v>416</v>
      </c>
      <c r="B53" s="128">
        <v>33122</v>
      </c>
      <c r="C53" s="130">
        <f t="shared" ca="1" si="0"/>
        <v>24</v>
      </c>
      <c r="D53" s="126" t="s">
        <v>222</v>
      </c>
      <c r="E53" s="129">
        <v>4</v>
      </c>
      <c r="F53" s="126">
        <f t="shared" si="1"/>
        <v>1000</v>
      </c>
      <c r="G53" s="126">
        <f t="shared" ca="1" si="2"/>
        <v>10000</v>
      </c>
    </row>
    <row r="54" spans="1:7" x14ac:dyDescent="0.2">
      <c r="A54" s="126" t="s">
        <v>415</v>
      </c>
      <c r="B54" s="128">
        <v>36119</v>
      </c>
      <c r="C54" s="130">
        <f t="shared" ca="1" si="0"/>
        <v>16</v>
      </c>
      <c r="D54" s="126" t="s">
        <v>217</v>
      </c>
      <c r="E54" s="129">
        <v>5</v>
      </c>
      <c r="F54" s="126">
        <f t="shared" si="1"/>
        <v>0</v>
      </c>
      <c r="G54" s="126">
        <f t="shared" ca="1" si="2"/>
        <v>10000</v>
      </c>
    </row>
    <row r="55" spans="1:7" x14ac:dyDescent="0.2">
      <c r="A55" s="126" t="s">
        <v>414</v>
      </c>
      <c r="B55" s="128">
        <v>38876</v>
      </c>
      <c r="C55" s="130">
        <f t="shared" ca="1" si="0"/>
        <v>8</v>
      </c>
      <c r="D55" s="126" t="s">
        <v>217</v>
      </c>
      <c r="E55" s="129">
        <v>5</v>
      </c>
      <c r="F55" s="126">
        <f t="shared" si="1"/>
        <v>0</v>
      </c>
      <c r="G55" s="126">
        <f t="shared" ca="1" si="2"/>
        <v>10000</v>
      </c>
    </row>
    <row r="56" spans="1:7" x14ac:dyDescent="0.2">
      <c r="A56" s="126" t="s">
        <v>413</v>
      </c>
      <c r="B56" s="128">
        <v>34574</v>
      </c>
      <c r="C56" s="130">
        <f t="shared" ca="1" si="0"/>
        <v>20</v>
      </c>
      <c r="D56" s="126" t="s">
        <v>222</v>
      </c>
      <c r="E56" s="129">
        <v>2</v>
      </c>
      <c r="F56" s="126">
        <f t="shared" si="1"/>
        <v>0</v>
      </c>
      <c r="G56" s="126">
        <f t="shared" ca="1" si="2"/>
        <v>10000</v>
      </c>
    </row>
    <row r="57" spans="1:7" x14ac:dyDescent="0.2">
      <c r="A57" s="126" t="s">
        <v>412</v>
      </c>
      <c r="B57" s="128">
        <v>35268</v>
      </c>
      <c r="C57" s="130">
        <f t="shared" ca="1" si="0"/>
        <v>18</v>
      </c>
      <c r="D57" s="126" t="s">
        <v>217</v>
      </c>
      <c r="E57" s="129">
        <v>5</v>
      </c>
      <c r="F57" s="126">
        <f t="shared" si="1"/>
        <v>0</v>
      </c>
      <c r="G57" s="126">
        <f t="shared" ca="1" si="2"/>
        <v>10000</v>
      </c>
    </row>
    <row r="58" spans="1:7" x14ac:dyDescent="0.2">
      <c r="A58" s="126" t="s">
        <v>411</v>
      </c>
      <c r="B58" s="128">
        <v>33705</v>
      </c>
      <c r="C58" s="130">
        <f t="shared" ca="1" si="0"/>
        <v>22</v>
      </c>
      <c r="D58" s="126" t="s">
        <v>217</v>
      </c>
      <c r="E58" s="129">
        <v>3</v>
      </c>
      <c r="F58" s="126">
        <f t="shared" si="1"/>
        <v>0</v>
      </c>
      <c r="G58" s="126">
        <f t="shared" ca="1" si="2"/>
        <v>0</v>
      </c>
    </row>
    <row r="59" spans="1:7" x14ac:dyDescent="0.2">
      <c r="A59" s="126" t="s">
        <v>410</v>
      </c>
      <c r="B59" s="128">
        <v>32467</v>
      </c>
      <c r="C59" s="130">
        <f t="shared" ca="1" si="0"/>
        <v>26</v>
      </c>
      <c r="D59" s="126" t="s">
        <v>217</v>
      </c>
      <c r="E59" s="129">
        <v>5</v>
      </c>
      <c r="F59" s="126">
        <f t="shared" si="1"/>
        <v>0</v>
      </c>
      <c r="G59" s="126">
        <f t="shared" ca="1" si="2"/>
        <v>10000</v>
      </c>
    </row>
    <row r="60" spans="1:7" x14ac:dyDescent="0.2">
      <c r="A60" s="126" t="s">
        <v>409</v>
      </c>
      <c r="B60" s="128">
        <v>32402</v>
      </c>
      <c r="C60" s="130">
        <f t="shared" ca="1" si="0"/>
        <v>26</v>
      </c>
      <c r="D60" s="126" t="s">
        <v>222</v>
      </c>
      <c r="E60" s="129">
        <v>2</v>
      </c>
      <c r="F60" s="126">
        <f t="shared" si="1"/>
        <v>0</v>
      </c>
      <c r="G60" s="126">
        <f t="shared" ca="1" si="2"/>
        <v>10000</v>
      </c>
    </row>
    <row r="61" spans="1:7" x14ac:dyDescent="0.2">
      <c r="A61" s="126" t="s">
        <v>408</v>
      </c>
      <c r="B61" s="128">
        <v>38152</v>
      </c>
      <c r="C61" s="130">
        <f t="shared" ca="1" si="0"/>
        <v>10</v>
      </c>
      <c r="D61" s="126" t="s">
        <v>234</v>
      </c>
      <c r="E61" s="129">
        <v>5</v>
      </c>
      <c r="F61" s="126">
        <f t="shared" si="1"/>
        <v>0</v>
      </c>
      <c r="G61" s="126">
        <f t="shared" ca="1" si="2"/>
        <v>10000</v>
      </c>
    </row>
    <row r="62" spans="1:7" x14ac:dyDescent="0.2">
      <c r="A62" s="126" t="s">
        <v>407</v>
      </c>
      <c r="B62" s="132">
        <v>32214</v>
      </c>
      <c r="C62" s="130">
        <f t="shared" ca="1" si="0"/>
        <v>26</v>
      </c>
      <c r="D62" s="126" t="s">
        <v>234</v>
      </c>
      <c r="E62" s="129">
        <v>5</v>
      </c>
      <c r="F62" s="126">
        <f t="shared" si="1"/>
        <v>0</v>
      </c>
      <c r="G62" s="126">
        <f t="shared" ca="1" si="2"/>
        <v>10000</v>
      </c>
    </row>
    <row r="63" spans="1:7" x14ac:dyDescent="0.2">
      <c r="A63" s="126" t="s">
        <v>406</v>
      </c>
      <c r="B63" s="128">
        <v>35673</v>
      </c>
      <c r="C63" s="130">
        <f t="shared" ca="1" si="0"/>
        <v>17</v>
      </c>
      <c r="D63" s="126" t="s">
        <v>222</v>
      </c>
      <c r="E63" s="129">
        <v>4</v>
      </c>
      <c r="F63" s="126">
        <f t="shared" si="1"/>
        <v>1000</v>
      </c>
      <c r="G63" s="126">
        <f t="shared" ca="1" si="2"/>
        <v>10000</v>
      </c>
    </row>
    <row r="64" spans="1:7" x14ac:dyDescent="0.2">
      <c r="A64" s="126" t="s">
        <v>405</v>
      </c>
      <c r="B64" s="128">
        <v>38509</v>
      </c>
      <c r="C64" s="130">
        <f t="shared" ca="1" si="0"/>
        <v>9</v>
      </c>
      <c r="D64" s="126" t="s">
        <v>222</v>
      </c>
      <c r="E64" s="129">
        <v>4</v>
      </c>
      <c r="F64" s="126">
        <f t="shared" si="1"/>
        <v>1000</v>
      </c>
      <c r="G64" s="126">
        <f t="shared" ca="1" si="2"/>
        <v>10000</v>
      </c>
    </row>
    <row r="65" spans="1:7" x14ac:dyDescent="0.2">
      <c r="A65" s="126" t="s">
        <v>404</v>
      </c>
      <c r="B65" s="128">
        <v>37105</v>
      </c>
      <c r="C65" s="130">
        <f t="shared" ca="1" si="0"/>
        <v>13</v>
      </c>
      <c r="D65" s="126" t="s">
        <v>222</v>
      </c>
      <c r="E65" s="129">
        <v>1</v>
      </c>
      <c r="F65" s="126">
        <f t="shared" si="1"/>
        <v>0</v>
      </c>
      <c r="G65" s="126">
        <f t="shared" ca="1" si="2"/>
        <v>10000</v>
      </c>
    </row>
    <row r="66" spans="1:7" x14ac:dyDescent="0.2">
      <c r="A66" s="126" t="s">
        <v>403</v>
      </c>
      <c r="B66" s="128">
        <v>34580</v>
      </c>
      <c r="C66" s="130">
        <f t="shared" ref="C66:C129" ca="1" si="3">DATEDIF(B66,TODAY(),"Y")</f>
        <v>20</v>
      </c>
      <c r="D66" s="126" t="s">
        <v>222</v>
      </c>
      <c r="E66" s="129">
        <v>2</v>
      </c>
      <c r="F66" s="126">
        <f t="shared" si="1"/>
        <v>0</v>
      </c>
      <c r="G66" s="126">
        <f t="shared" ca="1" si="2"/>
        <v>10000</v>
      </c>
    </row>
    <row r="67" spans="1:7" x14ac:dyDescent="0.2">
      <c r="A67" s="126" t="s">
        <v>402</v>
      </c>
      <c r="B67" s="128">
        <v>35658</v>
      </c>
      <c r="C67" s="130">
        <f t="shared" ca="1" si="3"/>
        <v>17</v>
      </c>
      <c r="D67" s="126" t="s">
        <v>234</v>
      </c>
      <c r="E67" s="129">
        <v>3</v>
      </c>
      <c r="F67" s="126">
        <f t="shared" ref="F67:F130" si="4">IF(AND(E67&gt;3,D67="Full Time"),1000,0)</f>
        <v>0</v>
      </c>
      <c r="G67" s="126">
        <f t="shared" ref="G67:G130" ca="1" si="5">IF(OR(E67&gt;3,AND(C67&gt;5,D67="Full Time")),10000,0)</f>
        <v>0</v>
      </c>
    </row>
    <row r="68" spans="1:7" x14ac:dyDescent="0.2">
      <c r="A68" s="126" t="s">
        <v>401</v>
      </c>
      <c r="B68" s="128">
        <v>35271</v>
      </c>
      <c r="C68" s="130">
        <f t="shared" ca="1" si="3"/>
        <v>18</v>
      </c>
      <c r="D68" s="126" t="s">
        <v>234</v>
      </c>
      <c r="E68" s="129">
        <v>4</v>
      </c>
      <c r="F68" s="126">
        <f t="shared" si="4"/>
        <v>0</v>
      </c>
      <c r="G68" s="126">
        <f t="shared" ca="1" si="5"/>
        <v>10000</v>
      </c>
    </row>
    <row r="69" spans="1:7" x14ac:dyDescent="0.2">
      <c r="A69" s="126" t="s">
        <v>400</v>
      </c>
      <c r="B69" s="128">
        <v>36380</v>
      </c>
      <c r="C69" s="130">
        <f t="shared" ca="1" si="3"/>
        <v>15</v>
      </c>
      <c r="D69" s="126" t="s">
        <v>217</v>
      </c>
      <c r="E69" s="129">
        <v>2</v>
      </c>
      <c r="F69" s="126">
        <f t="shared" si="4"/>
        <v>0</v>
      </c>
      <c r="G69" s="126">
        <f t="shared" ca="1" si="5"/>
        <v>0</v>
      </c>
    </row>
    <row r="70" spans="1:7" x14ac:dyDescent="0.2">
      <c r="A70" s="126" t="s">
        <v>399</v>
      </c>
      <c r="B70" s="128">
        <v>32725</v>
      </c>
      <c r="C70" s="130">
        <f t="shared" ca="1" si="3"/>
        <v>25</v>
      </c>
      <c r="D70" s="126" t="s">
        <v>234</v>
      </c>
      <c r="E70" s="129">
        <v>3</v>
      </c>
      <c r="F70" s="126">
        <f t="shared" si="4"/>
        <v>0</v>
      </c>
      <c r="G70" s="126">
        <f t="shared" ca="1" si="5"/>
        <v>0</v>
      </c>
    </row>
    <row r="71" spans="1:7" x14ac:dyDescent="0.2">
      <c r="A71" s="126" t="s">
        <v>398</v>
      </c>
      <c r="B71" s="128">
        <v>34896</v>
      </c>
      <c r="C71" s="130">
        <f t="shared" ca="1" si="3"/>
        <v>19</v>
      </c>
      <c r="D71" s="126" t="s">
        <v>234</v>
      </c>
      <c r="E71" s="129">
        <v>4</v>
      </c>
      <c r="F71" s="126">
        <f t="shared" si="4"/>
        <v>0</v>
      </c>
      <c r="G71" s="126">
        <f t="shared" ca="1" si="5"/>
        <v>10000</v>
      </c>
    </row>
    <row r="72" spans="1:7" x14ac:dyDescent="0.2">
      <c r="A72" s="126" t="s">
        <v>397</v>
      </c>
      <c r="B72" s="128">
        <v>32560</v>
      </c>
      <c r="C72" s="130">
        <f t="shared" ca="1" si="3"/>
        <v>26</v>
      </c>
      <c r="D72" s="126" t="s">
        <v>217</v>
      </c>
      <c r="E72" s="129">
        <v>4</v>
      </c>
      <c r="F72" s="126">
        <f t="shared" si="4"/>
        <v>0</v>
      </c>
      <c r="G72" s="126">
        <f t="shared" ca="1" si="5"/>
        <v>10000</v>
      </c>
    </row>
    <row r="73" spans="1:7" x14ac:dyDescent="0.2">
      <c r="A73" s="126" t="s">
        <v>396</v>
      </c>
      <c r="B73" s="128">
        <v>39108</v>
      </c>
      <c r="C73" s="130">
        <f t="shared" ca="1" si="3"/>
        <v>8</v>
      </c>
      <c r="D73" s="126" t="s">
        <v>217</v>
      </c>
      <c r="E73" s="129">
        <v>4</v>
      </c>
      <c r="F73" s="126">
        <f t="shared" si="4"/>
        <v>0</v>
      </c>
      <c r="G73" s="126">
        <f t="shared" ca="1" si="5"/>
        <v>10000</v>
      </c>
    </row>
    <row r="74" spans="1:7" x14ac:dyDescent="0.2">
      <c r="A74" s="126" t="s">
        <v>395</v>
      </c>
      <c r="B74" s="128">
        <v>34861</v>
      </c>
      <c r="C74" s="130">
        <f t="shared" ca="1" si="3"/>
        <v>19</v>
      </c>
      <c r="D74" s="126" t="s">
        <v>234</v>
      </c>
      <c r="E74" s="129">
        <v>5</v>
      </c>
      <c r="F74" s="126">
        <f t="shared" si="4"/>
        <v>0</v>
      </c>
      <c r="G74" s="126">
        <f t="shared" ca="1" si="5"/>
        <v>10000</v>
      </c>
    </row>
    <row r="75" spans="1:7" x14ac:dyDescent="0.2">
      <c r="A75" s="126" t="s">
        <v>394</v>
      </c>
      <c r="B75" s="128">
        <v>32805</v>
      </c>
      <c r="C75" s="130">
        <f t="shared" ca="1" si="3"/>
        <v>25</v>
      </c>
      <c r="D75" s="126" t="s">
        <v>255</v>
      </c>
      <c r="E75" s="129">
        <v>4</v>
      </c>
      <c r="F75" s="126">
        <f t="shared" si="4"/>
        <v>0</v>
      </c>
      <c r="G75" s="126">
        <f t="shared" ca="1" si="5"/>
        <v>10000</v>
      </c>
    </row>
    <row r="76" spans="1:7" x14ac:dyDescent="0.2">
      <c r="A76" s="126" t="s">
        <v>393</v>
      </c>
      <c r="B76" s="128">
        <v>36385</v>
      </c>
      <c r="C76" s="130">
        <f t="shared" ca="1" si="3"/>
        <v>15</v>
      </c>
      <c r="D76" s="126" t="s">
        <v>222</v>
      </c>
      <c r="E76" s="129">
        <v>3</v>
      </c>
      <c r="F76" s="126">
        <f t="shared" si="4"/>
        <v>0</v>
      </c>
      <c r="G76" s="126">
        <f t="shared" ca="1" si="5"/>
        <v>10000</v>
      </c>
    </row>
    <row r="77" spans="1:7" x14ac:dyDescent="0.2">
      <c r="A77" s="126" t="s">
        <v>392</v>
      </c>
      <c r="B77" s="128">
        <v>37431</v>
      </c>
      <c r="C77" s="130">
        <f t="shared" ca="1" si="3"/>
        <v>12</v>
      </c>
      <c r="D77" s="126" t="s">
        <v>222</v>
      </c>
      <c r="E77" s="129">
        <v>1</v>
      </c>
      <c r="F77" s="126">
        <f t="shared" si="4"/>
        <v>0</v>
      </c>
      <c r="G77" s="126">
        <f t="shared" ca="1" si="5"/>
        <v>10000</v>
      </c>
    </row>
    <row r="78" spans="1:7" x14ac:dyDescent="0.2">
      <c r="A78" s="126" t="s">
        <v>391</v>
      </c>
      <c r="B78" s="128">
        <v>35994</v>
      </c>
      <c r="C78" s="130">
        <f t="shared" ca="1" si="3"/>
        <v>16</v>
      </c>
      <c r="D78" s="126" t="s">
        <v>222</v>
      </c>
      <c r="E78" s="129">
        <v>5</v>
      </c>
      <c r="F78" s="126">
        <f t="shared" si="4"/>
        <v>1000</v>
      </c>
      <c r="G78" s="126">
        <f t="shared" ca="1" si="5"/>
        <v>10000</v>
      </c>
    </row>
    <row r="79" spans="1:7" x14ac:dyDescent="0.2">
      <c r="A79" s="126" t="s">
        <v>390</v>
      </c>
      <c r="B79" s="128">
        <v>37561</v>
      </c>
      <c r="C79" s="130">
        <f t="shared" ca="1" si="3"/>
        <v>12</v>
      </c>
      <c r="D79" s="126" t="s">
        <v>217</v>
      </c>
      <c r="E79" s="129">
        <v>2</v>
      </c>
      <c r="F79" s="126">
        <f t="shared" si="4"/>
        <v>0</v>
      </c>
      <c r="G79" s="126">
        <f t="shared" ca="1" si="5"/>
        <v>0</v>
      </c>
    </row>
    <row r="80" spans="1:7" x14ac:dyDescent="0.2">
      <c r="A80" s="126" t="s">
        <v>389</v>
      </c>
      <c r="B80" s="128">
        <v>34565</v>
      </c>
      <c r="C80" s="130">
        <f t="shared" ca="1" si="3"/>
        <v>20</v>
      </c>
      <c r="D80" s="126" t="s">
        <v>222</v>
      </c>
      <c r="E80" s="129">
        <v>5</v>
      </c>
      <c r="F80" s="126">
        <f t="shared" si="4"/>
        <v>1000</v>
      </c>
      <c r="G80" s="126">
        <f t="shared" ca="1" si="5"/>
        <v>10000</v>
      </c>
    </row>
    <row r="81" spans="1:7" x14ac:dyDescent="0.2">
      <c r="A81" s="126" t="s">
        <v>388</v>
      </c>
      <c r="B81" s="128">
        <v>38711</v>
      </c>
      <c r="C81" s="130">
        <f t="shared" ca="1" si="3"/>
        <v>9</v>
      </c>
      <c r="D81" s="126" t="s">
        <v>222</v>
      </c>
      <c r="E81" s="129">
        <v>1</v>
      </c>
      <c r="F81" s="126">
        <f t="shared" si="4"/>
        <v>0</v>
      </c>
      <c r="G81" s="126">
        <f t="shared" ca="1" si="5"/>
        <v>10000</v>
      </c>
    </row>
    <row r="82" spans="1:7" x14ac:dyDescent="0.2">
      <c r="A82" s="126" t="s">
        <v>387</v>
      </c>
      <c r="B82" s="128">
        <v>33220</v>
      </c>
      <c r="C82" s="130">
        <f t="shared" ca="1" si="3"/>
        <v>24</v>
      </c>
      <c r="D82" s="126" t="s">
        <v>234</v>
      </c>
      <c r="E82" s="129">
        <v>3</v>
      </c>
      <c r="F82" s="126">
        <f t="shared" si="4"/>
        <v>0</v>
      </c>
      <c r="G82" s="126">
        <f t="shared" ca="1" si="5"/>
        <v>0</v>
      </c>
    </row>
    <row r="83" spans="1:7" x14ac:dyDescent="0.2">
      <c r="A83" s="126" t="s">
        <v>386</v>
      </c>
      <c r="B83" s="128">
        <v>39597</v>
      </c>
      <c r="C83" s="130">
        <f t="shared" ca="1" si="3"/>
        <v>6</v>
      </c>
      <c r="D83" s="126" t="s">
        <v>255</v>
      </c>
      <c r="E83" s="129">
        <v>1</v>
      </c>
      <c r="F83" s="126">
        <f t="shared" si="4"/>
        <v>0</v>
      </c>
      <c r="G83" s="126">
        <f t="shared" ca="1" si="5"/>
        <v>0</v>
      </c>
    </row>
    <row r="84" spans="1:7" x14ac:dyDescent="0.2">
      <c r="A84" s="126" t="s">
        <v>385</v>
      </c>
      <c r="B84" s="128">
        <v>35247</v>
      </c>
      <c r="C84" s="130">
        <f t="shared" ca="1" si="3"/>
        <v>18</v>
      </c>
      <c r="D84" s="126" t="s">
        <v>217</v>
      </c>
      <c r="E84" s="129">
        <v>2</v>
      </c>
      <c r="F84" s="126">
        <f t="shared" si="4"/>
        <v>0</v>
      </c>
      <c r="G84" s="126">
        <f t="shared" ca="1" si="5"/>
        <v>0</v>
      </c>
    </row>
    <row r="85" spans="1:7" x14ac:dyDescent="0.2">
      <c r="A85" s="126" t="s">
        <v>384</v>
      </c>
      <c r="B85" s="128">
        <v>35727</v>
      </c>
      <c r="C85" s="130">
        <f t="shared" ca="1" si="3"/>
        <v>17</v>
      </c>
      <c r="D85" s="126" t="s">
        <v>222</v>
      </c>
      <c r="E85" s="129">
        <v>1</v>
      </c>
      <c r="F85" s="126">
        <f t="shared" si="4"/>
        <v>0</v>
      </c>
      <c r="G85" s="126">
        <f t="shared" ca="1" si="5"/>
        <v>10000</v>
      </c>
    </row>
    <row r="86" spans="1:7" x14ac:dyDescent="0.2">
      <c r="A86" s="126" t="s">
        <v>383</v>
      </c>
      <c r="B86" s="128">
        <v>32288</v>
      </c>
      <c r="C86" s="130">
        <f t="shared" ca="1" si="3"/>
        <v>26</v>
      </c>
      <c r="D86" s="126" t="s">
        <v>217</v>
      </c>
      <c r="E86" s="129">
        <v>4</v>
      </c>
      <c r="F86" s="126">
        <f t="shared" si="4"/>
        <v>0</v>
      </c>
      <c r="G86" s="126">
        <f t="shared" ca="1" si="5"/>
        <v>10000</v>
      </c>
    </row>
    <row r="87" spans="1:7" x14ac:dyDescent="0.2">
      <c r="A87" s="126" t="s">
        <v>382</v>
      </c>
      <c r="B87" s="128">
        <v>36937</v>
      </c>
      <c r="C87" s="130">
        <f t="shared" ca="1" si="3"/>
        <v>14</v>
      </c>
      <c r="D87" s="126" t="s">
        <v>222</v>
      </c>
      <c r="E87" s="129">
        <v>1</v>
      </c>
      <c r="F87" s="126">
        <f t="shared" si="4"/>
        <v>0</v>
      </c>
      <c r="G87" s="126">
        <f t="shared" ca="1" si="5"/>
        <v>10000</v>
      </c>
    </row>
    <row r="88" spans="1:7" x14ac:dyDescent="0.2">
      <c r="A88" s="126" t="s">
        <v>381</v>
      </c>
      <c r="B88" s="128">
        <v>32478</v>
      </c>
      <c r="C88" s="130">
        <f t="shared" ca="1" si="3"/>
        <v>26</v>
      </c>
      <c r="D88" s="126" t="s">
        <v>217</v>
      </c>
      <c r="E88" s="129">
        <v>2</v>
      </c>
      <c r="F88" s="126">
        <f t="shared" si="4"/>
        <v>0</v>
      </c>
      <c r="G88" s="126">
        <f t="shared" ca="1" si="5"/>
        <v>0</v>
      </c>
    </row>
    <row r="89" spans="1:7" x14ac:dyDescent="0.2">
      <c r="A89" s="126" t="s">
        <v>380</v>
      </c>
      <c r="B89" s="128">
        <v>39139</v>
      </c>
      <c r="C89" s="130">
        <f t="shared" ca="1" si="3"/>
        <v>8</v>
      </c>
      <c r="D89" s="126" t="s">
        <v>222</v>
      </c>
      <c r="E89" s="129">
        <v>5</v>
      </c>
      <c r="F89" s="126">
        <f t="shared" si="4"/>
        <v>1000</v>
      </c>
      <c r="G89" s="126">
        <f t="shared" ca="1" si="5"/>
        <v>10000</v>
      </c>
    </row>
    <row r="90" spans="1:7" x14ac:dyDescent="0.2">
      <c r="A90" s="126" t="s">
        <v>379</v>
      </c>
      <c r="B90" s="128">
        <v>34330</v>
      </c>
      <c r="C90" s="130">
        <f t="shared" ca="1" si="3"/>
        <v>21</v>
      </c>
      <c r="D90" s="126" t="s">
        <v>222</v>
      </c>
      <c r="E90" s="129">
        <v>5</v>
      </c>
      <c r="F90" s="126">
        <f t="shared" si="4"/>
        <v>1000</v>
      </c>
      <c r="G90" s="126">
        <f t="shared" ca="1" si="5"/>
        <v>10000</v>
      </c>
    </row>
    <row r="91" spans="1:7" x14ac:dyDescent="0.2">
      <c r="A91" s="126" t="s">
        <v>378</v>
      </c>
      <c r="B91" s="128">
        <v>35498</v>
      </c>
      <c r="C91" s="130">
        <f t="shared" ca="1" si="3"/>
        <v>17</v>
      </c>
      <c r="D91" s="126" t="s">
        <v>222</v>
      </c>
      <c r="E91" s="129">
        <v>3</v>
      </c>
      <c r="F91" s="126">
        <f t="shared" si="4"/>
        <v>0</v>
      </c>
      <c r="G91" s="126">
        <f t="shared" ca="1" si="5"/>
        <v>10000</v>
      </c>
    </row>
    <row r="92" spans="1:7" x14ac:dyDescent="0.2">
      <c r="A92" s="126" t="s">
        <v>377</v>
      </c>
      <c r="B92" s="128">
        <v>33886</v>
      </c>
      <c r="C92" s="130">
        <f t="shared" ca="1" si="3"/>
        <v>22</v>
      </c>
      <c r="D92" s="126" t="s">
        <v>222</v>
      </c>
      <c r="E92" s="129">
        <v>5</v>
      </c>
      <c r="F92" s="126">
        <f t="shared" si="4"/>
        <v>1000</v>
      </c>
      <c r="G92" s="126">
        <f t="shared" ca="1" si="5"/>
        <v>10000</v>
      </c>
    </row>
    <row r="93" spans="1:7" x14ac:dyDescent="0.2">
      <c r="A93" s="126" t="s">
        <v>376</v>
      </c>
      <c r="B93" s="128">
        <v>33528</v>
      </c>
      <c r="C93" s="130">
        <f t="shared" ca="1" si="3"/>
        <v>23</v>
      </c>
      <c r="D93" s="126" t="s">
        <v>222</v>
      </c>
      <c r="E93" s="129">
        <v>5</v>
      </c>
      <c r="F93" s="126">
        <f t="shared" si="4"/>
        <v>1000</v>
      </c>
      <c r="G93" s="126">
        <f t="shared" ca="1" si="5"/>
        <v>10000</v>
      </c>
    </row>
    <row r="94" spans="1:7" x14ac:dyDescent="0.2">
      <c r="A94" s="126" t="s">
        <v>375</v>
      </c>
      <c r="B94" s="128">
        <v>38884</v>
      </c>
      <c r="C94" s="130">
        <f t="shared" ca="1" si="3"/>
        <v>8</v>
      </c>
      <c r="D94" s="126" t="s">
        <v>217</v>
      </c>
      <c r="E94" s="129">
        <v>4</v>
      </c>
      <c r="F94" s="126">
        <f t="shared" si="4"/>
        <v>0</v>
      </c>
      <c r="G94" s="126">
        <f t="shared" ca="1" si="5"/>
        <v>10000</v>
      </c>
    </row>
    <row r="95" spans="1:7" x14ac:dyDescent="0.2">
      <c r="A95" s="126" t="s">
        <v>374</v>
      </c>
      <c r="B95" s="128">
        <v>35749</v>
      </c>
      <c r="C95" s="130">
        <f t="shared" ca="1" si="3"/>
        <v>17</v>
      </c>
      <c r="D95" s="126" t="s">
        <v>234</v>
      </c>
      <c r="E95" s="129">
        <v>1</v>
      </c>
      <c r="F95" s="126">
        <f t="shared" si="4"/>
        <v>0</v>
      </c>
      <c r="G95" s="126">
        <f t="shared" ca="1" si="5"/>
        <v>0</v>
      </c>
    </row>
    <row r="96" spans="1:7" x14ac:dyDescent="0.2">
      <c r="A96" s="126" t="s">
        <v>373</v>
      </c>
      <c r="B96" s="128">
        <v>33194</v>
      </c>
      <c r="C96" s="130">
        <f t="shared" ca="1" si="3"/>
        <v>24</v>
      </c>
      <c r="D96" s="126" t="s">
        <v>234</v>
      </c>
      <c r="E96" s="129">
        <v>4</v>
      </c>
      <c r="F96" s="126">
        <f t="shared" si="4"/>
        <v>0</v>
      </c>
      <c r="G96" s="126">
        <f t="shared" ca="1" si="5"/>
        <v>10000</v>
      </c>
    </row>
    <row r="97" spans="1:7" x14ac:dyDescent="0.2">
      <c r="A97" s="126" t="s">
        <v>372</v>
      </c>
      <c r="B97" s="128">
        <v>33854</v>
      </c>
      <c r="C97" s="130">
        <f t="shared" ca="1" si="3"/>
        <v>22</v>
      </c>
      <c r="D97" s="126" t="s">
        <v>222</v>
      </c>
      <c r="E97" s="129">
        <v>3</v>
      </c>
      <c r="F97" s="126">
        <f t="shared" si="4"/>
        <v>0</v>
      </c>
      <c r="G97" s="126">
        <f t="shared" ca="1" si="5"/>
        <v>10000</v>
      </c>
    </row>
    <row r="98" spans="1:7" x14ac:dyDescent="0.2">
      <c r="A98" s="126" t="s">
        <v>371</v>
      </c>
      <c r="B98" s="128">
        <v>37431</v>
      </c>
      <c r="C98" s="130">
        <f t="shared" ca="1" si="3"/>
        <v>12</v>
      </c>
      <c r="D98" s="126" t="s">
        <v>222</v>
      </c>
      <c r="E98" s="129">
        <v>3</v>
      </c>
      <c r="F98" s="126">
        <f t="shared" si="4"/>
        <v>0</v>
      </c>
      <c r="G98" s="126">
        <f t="shared" ca="1" si="5"/>
        <v>10000</v>
      </c>
    </row>
    <row r="99" spans="1:7" x14ac:dyDescent="0.2">
      <c r="A99" s="126" t="s">
        <v>370</v>
      </c>
      <c r="B99" s="128">
        <v>37196</v>
      </c>
      <c r="C99" s="130">
        <f t="shared" ca="1" si="3"/>
        <v>13</v>
      </c>
      <c r="D99" s="126" t="s">
        <v>222</v>
      </c>
      <c r="E99" s="129">
        <v>4</v>
      </c>
      <c r="F99" s="126">
        <f t="shared" si="4"/>
        <v>1000</v>
      </c>
      <c r="G99" s="126">
        <f t="shared" ca="1" si="5"/>
        <v>10000</v>
      </c>
    </row>
    <row r="100" spans="1:7" x14ac:dyDescent="0.2">
      <c r="A100" s="126" t="s">
        <v>369</v>
      </c>
      <c r="B100" s="128">
        <v>38243</v>
      </c>
      <c r="C100" s="130">
        <f t="shared" ca="1" si="3"/>
        <v>10</v>
      </c>
      <c r="D100" s="126" t="s">
        <v>217</v>
      </c>
      <c r="E100" s="129">
        <v>2</v>
      </c>
      <c r="F100" s="126">
        <f t="shared" si="4"/>
        <v>0</v>
      </c>
      <c r="G100" s="126">
        <f t="shared" ca="1" si="5"/>
        <v>0</v>
      </c>
    </row>
    <row r="101" spans="1:7" x14ac:dyDescent="0.2">
      <c r="A101" s="126" t="s">
        <v>368</v>
      </c>
      <c r="B101" s="128">
        <v>33121</v>
      </c>
      <c r="C101" s="130">
        <f t="shared" ca="1" si="3"/>
        <v>24</v>
      </c>
      <c r="D101" s="126" t="s">
        <v>222</v>
      </c>
      <c r="E101" s="129">
        <v>4</v>
      </c>
      <c r="F101" s="126">
        <f t="shared" si="4"/>
        <v>1000</v>
      </c>
      <c r="G101" s="126">
        <f t="shared" ca="1" si="5"/>
        <v>10000</v>
      </c>
    </row>
    <row r="102" spans="1:7" x14ac:dyDescent="0.2">
      <c r="A102" s="126" t="s">
        <v>367</v>
      </c>
      <c r="B102" s="128">
        <v>38918</v>
      </c>
      <c r="C102" s="130">
        <f t="shared" ca="1" si="3"/>
        <v>8</v>
      </c>
      <c r="D102" s="126" t="s">
        <v>222</v>
      </c>
      <c r="E102" s="129">
        <v>5</v>
      </c>
      <c r="F102" s="126">
        <f t="shared" si="4"/>
        <v>1000</v>
      </c>
      <c r="G102" s="126">
        <f t="shared" ca="1" si="5"/>
        <v>10000</v>
      </c>
    </row>
    <row r="103" spans="1:7" x14ac:dyDescent="0.2">
      <c r="A103" s="126" t="s">
        <v>366</v>
      </c>
      <c r="B103" s="128">
        <v>36721</v>
      </c>
      <c r="C103" s="130">
        <f t="shared" ca="1" si="3"/>
        <v>14</v>
      </c>
      <c r="D103" s="126" t="s">
        <v>217</v>
      </c>
      <c r="E103" s="129">
        <v>2</v>
      </c>
      <c r="F103" s="126">
        <f t="shared" si="4"/>
        <v>0</v>
      </c>
      <c r="G103" s="126">
        <f t="shared" ca="1" si="5"/>
        <v>0</v>
      </c>
    </row>
    <row r="104" spans="1:7" x14ac:dyDescent="0.2">
      <c r="A104" s="126" t="s">
        <v>365</v>
      </c>
      <c r="B104" s="128">
        <v>34518</v>
      </c>
      <c r="C104" s="130">
        <f t="shared" ca="1" si="3"/>
        <v>20</v>
      </c>
      <c r="D104" s="126" t="s">
        <v>222</v>
      </c>
      <c r="E104" s="129">
        <v>2</v>
      </c>
      <c r="F104" s="126">
        <f t="shared" si="4"/>
        <v>0</v>
      </c>
      <c r="G104" s="126">
        <f t="shared" ca="1" si="5"/>
        <v>10000</v>
      </c>
    </row>
    <row r="105" spans="1:7" x14ac:dyDescent="0.2">
      <c r="A105" s="126" t="s">
        <v>364</v>
      </c>
      <c r="B105" s="128">
        <v>39628</v>
      </c>
      <c r="C105" s="130">
        <f t="shared" ca="1" si="3"/>
        <v>6</v>
      </c>
      <c r="D105" s="126" t="s">
        <v>255</v>
      </c>
      <c r="E105" s="129">
        <v>4</v>
      </c>
      <c r="F105" s="126">
        <f t="shared" si="4"/>
        <v>0</v>
      </c>
      <c r="G105" s="126">
        <f t="shared" ca="1" si="5"/>
        <v>10000</v>
      </c>
    </row>
    <row r="106" spans="1:7" x14ac:dyDescent="0.2">
      <c r="A106" s="126" t="s">
        <v>363</v>
      </c>
      <c r="B106" s="128">
        <v>34860</v>
      </c>
      <c r="C106" s="130">
        <f t="shared" ca="1" si="3"/>
        <v>19</v>
      </c>
      <c r="D106" s="126" t="s">
        <v>217</v>
      </c>
      <c r="E106" s="129">
        <v>4</v>
      </c>
      <c r="F106" s="126">
        <f t="shared" si="4"/>
        <v>0</v>
      </c>
      <c r="G106" s="126">
        <f t="shared" ca="1" si="5"/>
        <v>10000</v>
      </c>
    </row>
    <row r="107" spans="1:7" x14ac:dyDescent="0.2">
      <c r="A107" s="126" t="s">
        <v>362</v>
      </c>
      <c r="B107" s="128">
        <v>32373</v>
      </c>
      <c r="C107" s="130">
        <f t="shared" ca="1" si="3"/>
        <v>26</v>
      </c>
      <c r="D107" s="126" t="s">
        <v>234</v>
      </c>
      <c r="E107" s="129">
        <v>4</v>
      </c>
      <c r="F107" s="126">
        <f t="shared" si="4"/>
        <v>0</v>
      </c>
      <c r="G107" s="126">
        <f t="shared" ca="1" si="5"/>
        <v>10000</v>
      </c>
    </row>
    <row r="108" spans="1:7" x14ac:dyDescent="0.2">
      <c r="A108" s="126" t="s">
        <v>361</v>
      </c>
      <c r="B108" s="128">
        <v>36580</v>
      </c>
      <c r="C108" s="130">
        <f t="shared" ca="1" si="3"/>
        <v>15</v>
      </c>
      <c r="D108" s="126" t="s">
        <v>217</v>
      </c>
      <c r="E108" s="129">
        <v>3</v>
      </c>
      <c r="F108" s="126">
        <f t="shared" si="4"/>
        <v>0</v>
      </c>
      <c r="G108" s="126">
        <f t="shared" ca="1" si="5"/>
        <v>0</v>
      </c>
    </row>
    <row r="109" spans="1:7" x14ac:dyDescent="0.2">
      <c r="A109" s="126" t="s">
        <v>360</v>
      </c>
      <c r="B109" s="128">
        <v>33879</v>
      </c>
      <c r="C109" s="130">
        <f t="shared" ca="1" si="3"/>
        <v>22</v>
      </c>
      <c r="D109" s="126" t="s">
        <v>255</v>
      </c>
      <c r="E109" s="129">
        <v>4</v>
      </c>
      <c r="F109" s="126">
        <f t="shared" si="4"/>
        <v>0</v>
      </c>
      <c r="G109" s="126">
        <f t="shared" ca="1" si="5"/>
        <v>10000</v>
      </c>
    </row>
    <row r="110" spans="1:7" x14ac:dyDescent="0.2">
      <c r="A110" s="126" t="s">
        <v>359</v>
      </c>
      <c r="B110" s="128">
        <v>32567</v>
      </c>
      <c r="C110" s="130">
        <f t="shared" ca="1" si="3"/>
        <v>26</v>
      </c>
      <c r="D110" s="126" t="s">
        <v>222</v>
      </c>
      <c r="E110" s="129">
        <v>2</v>
      </c>
      <c r="F110" s="126">
        <f t="shared" si="4"/>
        <v>0</v>
      </c>
      <c r="G110" s="126">
        <f t="shared" ca="1" si="5"/>
        <v>10000</v>
      </c>
    </row>
    <row r="111" spans="1:7" x14ac:dyDescent="0.2">
      <c r="A111" s="126" t="s">
        <v>358</v>
      </c>
      <c r="B111" s="128">
        <v>35044</v>
      </c>
      <c r="C111" s="130">
        <f t="shared" ca="1" si="3"/>
        <v>19</v>
      </c>
      <c r="D111" s="126" t="s">
        <v>222</v>
      </c>
      <c r="E111" s="129">
        <v>1</v>
      </c>
      <c r="F111" s="126">
        <f t="shared" si="4"/>
        <v>0</v>
      </c>
      <c r="G111" s="126">
        <f t="shared" ca="1" si="5"/>
        <v>10000</v>
      </c>
    </row>
    <row r="112" spans="1:7" x14ac:dyDescent="0.2">
      <c r="A112" s="126" t="s">
        <v>357</v>
      </c>
      <c r="B112" s="128">
        <v>38583</v>
      </c>
      <c r="C112" s="130">
        <f t="shared" ca="1" si="3"/>
        <v>9</v>
      </c>
      <c r="D112" s="126" t="s">
        <v>217</v>
      </c>
      <c r="E112" s="129">
        <v>4</v>
      </c>
      <c r="F112" s="126">
        <f t="shared" si="4"/>
        <v>0</v>
      </c>
      <c r="G112" s="126">
        <f t="shared" ca="1" si="5"/>
        <v>10000</v>
      </c>
    </row>
    <row r="113" spans="1:7" x14ac:dyDescent="0.2">
      <c r="A113" s="126" t="s">
        <v>356</v>
      </c>
      <c r="B113" s="128">
        <v>34078</v>
      </c>
      <c r="C113" s="130">
        <f t="shared" ca="1" si="3"/>
        <v>21</v>
      </c>
      <c r="D113" s="126" t="s">
        <v>222</v>
      </c>
      <c r="E113" s="129">
        <v>5</v>
      </c>
      <c r="F113" s="126">
        <f t="shared" si="4"/>
        <v>1000</v>
      </c>
      <c r="G113" s="126">
        <f t="shared" ca="1" si="5"/>
        <v>10000</v>
      </c>
    </row>
    <row r="114" spans="1:7" x14ac:dyDescent="0.2">
      <c r="A114" s="126" t="s">
        <v>355</v>
      </c>
      <c r="B114" s="128">
        <v>35138</v>
      </c>
      <c r="C114" s="130">
        <f t="shared" ca="1" si="3"/>
        <v>18</v>
      </c>
      <c r="D114" s="126" t="s">
        <v>255</v>
      </c>
      <c r="E114" s="129">
        <v>4</v>
      </c>
      <c r="F114" s="126">
        <f t="shared" si="4"/>
        <v>0</v>
      </c>
      <c r="G114" s="126">
        <f t="shared" ca="1" si="5"/>
        <v>10000</v>
      </c>
    </row>
    <row r="115" spans="1:7" x14ac:dyDescent="0.2">
      <c r="A115" s="126" t="s">
        <v>354</v>
      </c>
      <c r="B115" s="128">
        <v>33215</v>
      </c>
      <c r="C115" s="130">
        <f t="shared" ca="1" si="3"/>
        <v>24</v>
      </c>
      <c r="D115" s="126" t="s">
        <v>217</v>
      </c>
      <c r="E115" s="129">
        <v>2</v>
      </c>
      <c r="F115" s="126">
        <f t="shared" si="4"/>
        <v>0</v>
      </c>
      <c r="G115" s="126">
        <f t="shared" ca="1" si="5"/>
        <v>0</v>
      </c>
    </row>
    <row r="116" spans="1:7" x14ac:dyDescent="0.2">
      <c r="A116" s="126" t="s">
        <v>353</v>
      </c>
      <c r="B116" s="128">
        <v>36072</v>
      </c>
      <c r="C116" s="130">
        <f t="shared" ca="1" si="3"/>
        <v>16</v>
      </c>
      <c r="D116" s="126" t="s">
        <v>222</v>
      </c>
      <c r="E116" s="129">
        <v>4</v>
      </c>
      <c r="F116" s="126">
        <f t="shared" si="4"/>
        <v>1000</v>
      </c>
      <c r="G116" s="126">
        <f t="shared" ca="1" si="5"/>
        <v>10000</v>
      </c>
    </row>
    <row r="117" spans="1:7" x14ac:dyDescent="0.2">
      <c r="A117" s="126" t="s">
        <v>352</v>
      </c>
      <c r="B117" s="128">
        <v>32602</v>
      </c>
      <c r="C117" s="130">
        <f t="shared" ca="1" si="3"/>
        <v>25</v>
      </c>
      <c r="D117" s="126" t="s">
        <v>222</v>
      </c>
      <c r="E117" s="129">
        <v>3</v>
      </c>
      <c r="F117" s="126">
        <f t="shared" si="4"/>
        <v>0</v>
      </c>
      <c r="G117" s="126">
        <f t="shared" ca="1" si="5"/>
        <v>10000</v>
      </c>
    </row>
    <row r="118" spans="1:7" x14ac:dyDescent="0.2">
      <c r="A118" s="126" t="s">
        <v>351</v>
      </c>
      <c r="B118" s="128">
        <v>33809</v>
      </c>
      <c r="C118" s="130">
        <f t="shared" ca="1" si="3"/>
        <v>22</v>
      </c>
      <c r="D118" s="126" t="s">
        <v>234</v>
      </c>
      <c r="E118" s="129">
        <v>4</v>
      </c>
      <c r="F118" s="126">
        <f t="shared" si="4"/>
        <v>0</v>
      </c>
      <c r="G118" s="126">
        <f t="shared" ca="1" si="5"/>
        <v>10000</v>
      </c>
    </row>
    <row r="119" spans="1:7" x14ac:dyDescent="0.2">
      <c r="A119" s="126" t="s">
        <v>350</v>
      </c>
      <c r="B119" s="128">
        <v>35246</v>
      </c>
      <c r="C119" s="130">
        <f t="shared" ca="1" si="3"/>
        <v>18</v>
      </c>
      <c r="D119" s="126" t="s">
        <v>217</v>
      </c>
      <c r="E119" s="129">
        <v>5</v>
      </c>
      <c r="F119" s="126">
        <f t="shared" si="4"/>
        <v>0</v>
      </c>
      <c r="G119" s="126">
        <f t="shared" ca="1" si="5"/>
        <v>10000</v>
      </c>
    </row>
    <row r="120" spans="1:7" x14ac:dyDescent="0.2">
      <c r="A120" s="126" t="s">
        <v>349</v>
      </c>
      <c r="B120" s="128">
        <v>36220</v>
      </c>
      <c r="C120" s="130">
        <f t="shared" ca="1" si="3"/>
        <v>15</v>
      </c>
      <c r="D120" s="126" t="s">
        <v>234</v>
      </c>
      <c r="E120" s="129">
        <v>4</v>
      </c>
      <c r="F120" s="126">
        <f t="shared" si="4"/>
        <v>0</v>
      </c>
      <c r="G120" s="126">
        <f t="shared" ca="1" si="5"/>
        <v>10000</v>
      </c>
    </row>
    <row r="121" spans="1:7" x14ac:dyDescent="0.2">
      <c r="A121" s="126" t="s">
        <v>348</v>
      </c>
      <c r="B121" s="128">
        <v>37861</v>
      </c>
      <c r="C121" s="130">
        <f t="shared" ca="1" si="3"/>
        <v>11</v>
      </c>
      <c r="D121" s="126" t="s">
        <v>222</v>
      </c>
      <c r="E121" s="129">
        <v>4</v>
      </c>
      <c r="F121" s="126">
        <f t="shared" si="4"/>
        <v>1000</v>
      </c>
      <c r="G121" s="126">
        <f t="shared" ca="1" si="5"/>
        <v>10000</v>
      </c>
    </row>
    <row r="122" spans="1:7" x14ac:dyDescent="0.2">
      <c r="A122" s="126" t="s">
        <v>347</v>
      </c>
      <c r="B122" s="128">
        <v>34555</v>
      </c>
      <c r="C122" s="130">
        <f t="shared" ca="1" si="3"/>
        <v>20</v>
      </c>
      <c r="D122" s="126" t="s">
        <v>222</v>
      </c>
      <c r="E122" s="129">
        <v>5</v>
      </c>
      <c r="F122" s="126">
        <f t="shared" si="4"/>
        <v>1000</v>
      </c>
      <c r="G122" s="126">
        <f t="shared" ca="1" si="5"/>
        <v>10000</v>
      </c>
    </row>
    <row r="123" spans="1:7" x14ac:dyDescent="0.2">
      <c r="A123" s="126" t="s">
        <v>346</v>
      </c>
      <c r="B123" s="128">
        <v>32828</v>
      </c>
      <c r="C123" s="130">
        <f t="shared" ca="1" si="3"/>
        <v>25</v>
      </c>
      <c r="D123" s="126" t="s">
        <v>217</v>
      </c>
      <c r="E123" s="129">
        <v>3</v>
      </c>
      <c r="F123" s="126">
        <f t="shared" si="4"/>
        <v>0</v>
      </c>
      <c r="G123" s="126">
        <f t="shared" ca="1" si="5"/>
        <v>0</v>
      </c>
    </row>
    <row r="124" spans="1:7" x14ac:dyDescent="0.2">
      <c r="A124" s="126" t="s">
        <v>345</v>
      </c>
      <c r="B124" s="128">
        <v>34361</v>
      </c>
      <c r="C124" s="130">
        <f t="shared" ca="1" si="3"/>
        <v>21</v>
      </c>
      <c r="D124" s="126" t="s">
        <v>222</v>
      </c>
      <c r="E124" s="129">
        <v>4</v>
      </c>
      <c r="F124" s="126">
        <f t="shared" si="4"/>
        <v>1000</v>
      </c>
      <c r="G124" s="126">
        <f t="shared" ca="1" si="5"/>
        <v>10000</v>
      </c>
    </row>
    <row r="125" spans="1:7" x14ac:dyDescent="0.2">
      <c r="A125" s="126" t="s">
        <v>344</v>
      </c>
      <c r="B125" s="128">
        <v>34993</v>
      </c>
      <c r="C125" s="130">
        <f t="shared" ca="1" si="3"/>
        <v>19</v>
      </c>
      <c r="D125" s="126" t="s">
        <v>217</v>
      </c>
      <c r="E125" s="129">
        <v>5</v>
      </c>
      <c r="F125" s="126">
        <f t="shared" si="4"/>
        <v>0</v>
      </c>
      <c r="G125" s="126">
        <f t="shared" ca="1" si="5"/>
        <v>10000</v>
      </c>
    </row>
    <row r="126" spans="1:7" x14ac:dyDescent="0.2">
      <c r="A126" s="126" t="s">
        <v>343</v>
      </c>
      <c r="B126" s="128">
        <v>35250</v>
      </c>
      <c r="C126" s="130">
        <f t="shared" ca="1" si="3"/>
        <v>18</v>
      </c>
      <c r="D126" s="126" t="s">
        <v>234</v>
      </c>
      <c r="E126" s="129">
        <v>2</v>
      </c>
      <c r="F126" s="126">
        <f t="shared" si="4"/>
        <v>0</v>
      </c>
      <c r="G126" s="126">
        <f t="shared" ca="1" si="5"/>
        <v>0</v>
      </c>
    </row>
    <row r="127" spans="1:7" x14ac:dyDescent="0.2">
      <c r="A127" s="126" t="s">
        <v>342</v>
      </c>
      <c r="B127" s="128">
        <v>34923</v>
      </c>
      <c r="C127" s="130">
        <f t="shared" ca="1" si="3"/>
        <v>19</v>
      </c>
      <c r="D127" s="126" t="s">
        <v>255</v>
      </c>
      <c r="E127" s="129">
        <v>5</v>
      </c>
      <c r="F127" s="126">
        <f t="shared" si="4"/>
        <v>0</v>
      </c>
      <c r="G127" s="126">
        <f t="shared" ca="1" si="5"/>
        <v>10000</v>
      </c>
    </row>
    <row r="128" spans="1:7" x14ac:dyDescent="0.2">
      <c r="A128" s="126" t="s">
        <v>341</v>
      </c>
      <c r="B128" s="128">
        <v>35082</v>
      </c>
      <c r="C128" s="130">
        <f t="shared" ca="1" si="3"/>
        <v>19</v>
      </c>
      <c r="D128" s="126" t="s">
        <v>255</v>
      </c>
      <c r="E128" s="129">
        <v>3</v>
      </c>
      <c r="F128" s="126">
        <f t="shared" si="4"/>
        <v>0</v>
      </c>
      <c r="G128" s="126">
        <f t="shared" ca="1" si="5"/>
        <v>0</v>
      </c>
    </row>
    <row r="129" spans="1:7" x14ac:dyDescent="0.2">
      <c r="A129" s="126" t="s">
        <v>340</v>
      </c>
      <c r="B129" s="128">
        <v>35654</v>
      </c>
      <c r="C129" s="130">
        <f t="shared" ca="1" si="3"/>
        <v>17</v>
      </c>
      <c r="D129" s="126" t="s">
        <v>217</v>
      </c>
      <c r="E129" s="129">
        <v>2</v>
      </c>
      <c r="F129" s="126">
        <f t="shared" si="4"/>
        <v>0</v>
      </c>
      <c r="G129" s="126">
        <f t="shared" ca="1" si="5"/>
        <v>0</v>
      </c>
    </row>
    <row r="130" spans="1:7" x14ac:dyDescent="0.2">
      <c r="A130" s="126" t="s">
        <v>339</v>
      </c>
      <c r="B130" s="128">
        <v>34645</v>
      </c>
      <c r="C130" s="130">
        <f t="shared" ref="C130:C193" ca="1" si="6">DATEDIF(B130,TODAY(),"Y")</f>
        <v>20</v>
      </c>
      <c r="D130" s="126" t="s">
        <v>222</v>
      </c>
      <c r="E130" s="129">
        <v>2</v>
      </c>
      <c r="F130" s="126">
        <f t="shared" si="4"/>
        <v>0</v>
      </c>
      <c r="G130" s="126">
        <f t="shared" ca="1" si="5"/>
        <v>10000</v>
      </c>
    </row>
    <row r="131" spans="1:7" x14ac:dyDescent="0.2">
      <c r="A131" s="126" t="s">
        <v>338</v>
      </c>
      <c r="B131" s="128">
        <v>35170</v>
      </c>
      <c r="C131" s="130">
        <f t="shared" ca="1" si="6"/>
        <v>18</v>
      </c>
      <c r="D131" s="126" t="s">
        <v>222</v>
      </c>
      <c r="E131" s="129">
        <v>1</v>
      </c>
      <c r="F131" s="126">
        <f t="shared" ref="F131:F194" si="7">IF(AND(E131&gt;3,D131="Full Time"),1000,0)</f>
        <v>0</v>
      </c>
      <c r="G131" s="126">
        <f t="shared" ref="G131:G194" ca="1" si="8">IF(OR(E131&gt;3,AND(C131&gt;5,D131="Full Time")),10000,0)</f>
        <v>10000</v>
      </c>
    </row>
    <row r="132" spans="1:7" x14ac:dyDescent="0.2">
      <c r="A132" s="126" t="s">
        <v>337</v>
      </c>
      <c r="B132" s="128">
        <v>32344</v>
      </c>
      <c r="C132" s="130">
        <f t="shared" ca="1" si="6"/>
        <v>26</v>
      </c>
      <c r="D132" s="126" t="s">
        <v>234</v>
      </c>
      <c r="E132" s="129">
        <v>4</v>
      </c>
      <c r="F132" s="126">
        <f t="shared" si="7"/>
        <v>0</v>
      </c>
      <c r="G132" s="126">
        <f t="shared" ca="1" si="8"/>
        <v>10000</v>
      </c>
    </row>
    <row r="133" spans="1:7" x14ac:dyDescent="0.2">
      <c r="A133" s="126" t="s">
        <v>336</v>
      </c>
      <c r="B133" s="128">
        <v>38733</v>
      </c>
      <c r="C133" s="130">
        <f t="shared" ca="1" si="6"/>
        <v>9</v>
      </c>
      <c r="D133" s="126" t="s">
        <v>222</v>
      </c>
      <c r="E133" s="129">
        <v>5</v>
      </c>
      <c r="F133" s="126">
        <f t="shared" si="7"/>
        <v>1000</v>
      </c>
      <c r="G133" s="126">
        <f t="shared" ca="1" si="8"/>
        <v>10000</v>
      </c>
    </row>
    <row r="134" spans="1:7" x14ac:dyDescent="0.2">
      <c r="A134" s="126" t="s">
        <v>335</v>
      </c>
      <c r="B134" s="128">
        <v>33130</v>
      </c>
      <c r="C134" s="130">
        <f t="shared" ca="1" si="6"/>
        <v>24</v>
      </c>
      <c r="D134" s="126" t="s">
        <v>217</v>
      </c>
      <c r="E134" s="129">
        <v>5</v>
      </c>
      <c r="F134" s="126">
        <f t="shared" si="7"/>
        <v>0</v>
      </c>
      <c r="G134" s="126">
        <f t="shared" ca="1" si="8"/>
        <v>10000</v>
      </c>
    </row>
    <row r="135" spans="1:7" x14ac:dyDescent="0.2">
      <c r="A135" s="126" t="s">
        <v>334</v>
      </c>
      <c r="B135" s="128">
        <v>33276</v>
      </c>
      <c r="C135" s="130">
        <f t="shared" ca="1" si="6"/>
        <v>24</v>
      </c>
      <c r="D135" s="126" t="s">
        <v>222</v>
      </c>
      <c r="E135" s="129">
        <v>2</v>
      </c>
      <c r="F135" s="126">
        <f t="shared" si="7"/>
        <v>0</v>
      </c>
      <c r="G135" s="126">
        <f t="shared" ca="1" si="8"/>
        <v>10000</v>
      </c>
    </row>
    <row r="136" spans="1:7" x14ac:dyDescent="0.2">
      <c r="A136" s="126" t="s">
        <v>333</v>
      </c>
      <c r="B136" s="128">
        <v>36290</v>
      </c>
      <c r="C136" s="130">
        <f t="shared" ca="1" si="6"/>
        <v>15</v>
      </c>
      <c r="D136" s="126" t="s">
        <v>217</v>
      </c>
      <c r="E136" s="129">
        <v>3</v>
      </c>
      <c r="F136" s="126">
        <f t="shared" si="7"/>
        <v>0</v>
      </c>
      <c r="G136" s="126">
        <f t="shared" ca="1" si="8"/>
        <v>0</v>
      </c>
    </row>
    <row r="137" spans="1:7" x14ac:dyDescent="0.2">
      <c r="A137" s="126" t="s">
        <v>332</v>
      </c>
      <c r="B137" s="128">
        <v>34205</v>
      </c>
      <c r="C137" s="130">
        <f t="shared" ca="1" si="6"/>
        <v>21</v>
      </c>
      <c r="D137" s="126" t="s">
        <v>222</v>
      </c>
      <c r="E137" s="129">
        <v>2</v>
      </c>
      <c r="F137" s="126">
        <f t="shared" si="7"/>
        <v>0</v>
      </c>
      <c r="G137" s="126">
        <f t="shared" ca="1" si="8"/>
        <v>10000</v>
      </c>
    </row>
    <row r="138" spans="1:7" x14ac:dyDescent="0.2">
      <c r="A138" s="126" t="s">
        <v>331</v>
      </c>
      <c r="B138" s="128">
        <v>36010</v>
      </c>
      <c r="C138" s="130">
        <f t="shared" ca="1" si="6"/>
        <v>16</v>
      </c>
      <c r="D138" s="126" t="s">
        <v>222</v>
      </c>
      <c r="E138" s="129">
        <v>1</v>
      </c>
      <c r="F138" s="126">
        <f t="shared" si="7"/>
        <v>0</v>
      </c>
      <c r="G138" s="126">
        <f t="shared" ca="1" si="8"/>
        <v>10000</v>
      </c>
    </row>
    <row r="139" spans="1:7" x14ac:dyDescent="0.2">
      <c r="A139" s="126" t="s">
        <v>330</v>
      </c>
      <c r="B139" s="128">
        <v>34630</v>
      </c>
      <c r="C139" s="130">
        <f t="shared" ca="1" si="6"/>
        <v>20</v>
      </c>
      <c r="D139" s="126" t="s">
        <v>255</v>
      </c>
      <c r="E139" s="129">
        <v>3</v>
      </c>
      <c r="F139" s="126">
        <f t="shared" si="7"/>
        <v>0</v>
      </c>
      <c r="G139" s="126">
        <f t="shared" ca="1" si="8"/>
        <v>0</v>
      </c>
    </row>
    <row r="140" spans="1:7" x14ac:dyDescent="0.2">
      <c r="A140" s="126" t="s">
        <v>329</v>
      </c>
      <c r="B140" s="128">
        <v>36490</v>
      </c>
      <c r="C140" s="130">
        <f t="shared" ca="1" si="6"/>
        <v>15</v>
      </c>
      <c r="D140" s="126" t="s">
        <v>222</v>
      </c>
      <c r="E140" s="129">
        <v>1</v>
      </c>
      <c r="F140" s="126">
        <f t="shared" si="7"/>
        <v>0</v>
      </c>
      <c r="G140" s="126">
        <f t="shared" ca="1" si="8"/>
        <v>10000</v>
      </c>
    </row>
    <row r="141" spans="1:7" x14ac:dyDescent="0.2">
      <c r="A141" s="126" t="s">
        <v>328</v>
      </c>
      <c r="B141" s="128">
        <v>34187</v>
      </c>
      <c r="C141" s="130">
        <f t="shared" ca="1" si="6"/>
        <v>21</v>
      </c>
      <c r="D141" s="126" t="s">
        <v>222</v>
      </c>
      <c r="E141" s="129">
        <v>5</v>
      </c>
      <c r="F141" s="126">
        <f t="shared" si="7"/>
        <v>1000</v>
      </c>
      <c r="G141" s="126">
        <f t="shared" ca="1" si="8"/>
        <v>10000</v>
      </c>
    </row>
    <row r="142" spans="1:7" x14ac:dyDescent="0.2">
      <c r="A142" s="126" t="s">
        <v>327</v>
      </c>
      <c r="B142" s="128">
        <v>32739</v>
      </c>
      <c r="C142" s="130">
        <f t="shared" ca="1" si="6"/>
        <v>25</v>
      </c>
      <c r="D142" s="126" t="s">
        <v>222</v>
      </c>
      <c r="E142" s="129">
        <v>3</v>
      </c>
      <c r="F142" s="126">
        <f t="shared" si="7"/>
        <v>0</v>
      </c>
      <c r="G142" s="126">
        <f t="shared" ca="1" si="8"/>
        <v>10000</v>
      </c>
    </row>
    <row r="143" spans="1:7" x14ac:dyDescent="0.2">
      <c r="A143" s="126" t="s">
        <v>326</v>
      </c>
      <c r="B143" s="128">
        <v>34433</v>
      </c>
      <c r="C143" s="130">
        <f t="shared" ca="1" si="6"/>
        <v>20</v>
      </c>
      <c r="D143" s="126" t="s">
        <v>222</v>
      </c>
      <c r="E143" s="129">
        <v>4</v>
      </c>
      <c r="F143" s="126">
        <f t="shared" si="7"/>
        <v>1000</v>
      </c>
      <c r="G143" s="126">
        <f t="shared" ca="1" si="8"/>
        <v>10000</v>
      </c>
    </row>
    <row r="144" spans="1:7" x14ac:dyDescent="0.2">
      <c r="A144" s="126" t="s">
        <v>325</v>
      </c>
      <c r="B144" s="128">
        <v>35229</v>
      </c>
      <c r="C144" s="130">
        <f t="shared" ca="1" si="6"/>
        <v>18</v>
      </c>
      <c r="D144" s="126" t="s">
        <v>222</v>
      </c>
      <c r="E144" s="129">
        <v>2</v>
      </c>
      <c r="F144" s="126">
        <f t="shared" si="7"/>
        <v>0</v>
      </c>
      <c r="G144" s="126">
        <f t="shared" ca="1" si="8"/>
        <v>10000</v>
      </c>
    </row>
    <row r="145" spans="1:7" x14ac:dyDescent="0.2">
      <c r="A145" s="126" t="s">
        <v>324</v>
      </c>
      <c r="B145" s="128">
        <v>38024</v>
      </c>
      <c r="C145" s="130">
        <f t="shared" ca="1" si="6"/>
        <v>11</v>
      </c>
      <c r="D145" s="126" t="s">
        <v>217</v>
      </c>
      <c r="E145" s="129">
        <v>3</v>
      </c>
      <c r="F145" s="126">
        <f t="shared" si="7"/>
        <v>0</v>
      </c>
      <c r="G145" s="126">
        <f t="shared" ca="1" si="8"/>
        <v>0</v>
      </c>
    </row>
    <row r="146" spans="1:7" x14ac:dyDescent="0.2">
      <c r="A146" s="126" t="s">
        <v>323</v>
      </c>
      <c r="B146" s="128">
        <v>35372</v>
      </c>
      <c r="C146" s="130">
        <f t="shared" ca="1" si="6"/>
        <v>18</v>
      </c>
      <c r="D146" s="126" t="s">
        <v>222</v>
      </c>
      <c r="E146" s="129">
        <v>1</v>
      </c>
      <c r="F146" s="126">
        <f t="shared" si="7"/>
        <v>0</v>
      </c>
      <c r="G146" s="126">
        <f t="shared" ca="1" si="8"/>
        <v>10000</v>
      </c>
    </row>
    <row r="147" spans="1:7" x14ac:dyDescent="0.2">
      <c r="A147" s="126" t="s">
        <v>322</v>
      </c>
      <c r="B147" s="128">
        <v>32323</v>
      </c>
      <c r="C147" s="130">
        <f t="shared" ca="1" si="6"/>
        <v>26</v>
      </c>
      <c r="D147" s="126" t="s">
        <v>222</v>
      </c>
      <c r="E147" s="129">
        <v>1</v>
      </c>
      <c r="F147" s="126">
        <f t="shared" si="7"/>
        <v>0</v>
      </c>
      <c r="G147" s="126">
        <f t="shared" ca="1" si="8"/>
        <v>10000</v>
      </c>
    </row>
    <row r="148" spans="1:7" x14ac:dyDescent="0.2">
      <c r="A148" s="126" t="s">
        <v>321</v>
      </c>
      <c r="B148" s="128">
        <v>32441</v>
      </c>
      <c r="C148" s="130">
        <f t="shared" ca="1" si="6"/>
        <v>26</v>
      </c>
      <c r="D148" s="126" t="s">
        <v>217</v>
      </c>
      <c r="E148" s="129">
        <v>4</v>
      </c>
      <c r="F148" s="126">
        <f t="shared" si="7"/>
        <v>0</v>
      </c>
      <c r="G148" s="126">
        <f t="shared" ca="1" si="8"/>
        <v>10000</v>
      </c>
    </row>
    <row r="149" spans="1:7" x14ac:dyDescent="0.2">
      <c r="A149" s="126" t="s">
        <v>320</v>
      </c>
      <c r="B149" s="128">
        <v>35414</v>
      </c>
      <c r="C149" s="130">
        <f t="shared" ca="1" si="6"/>
        <v>18</v>
      </c>
      <c r="D149" s="126" t="s">
        <v>222</v>
      </c>
      <c r="E149" s="129">
        <v>1</v>
      </c>
      <c r="F149" s="126">
        <f t="shared" si="7"/>
        <v>0</v>
      </c>
      <c r="G149" s="126">
        <f t="shared" ca="1" si="8"/>
        <v>10000</v>
      </c>
    </row>
    <row r="150" spans="1:7" x14ac:dyDescent="0.2">
      <c r="A150" s="126" t="s">
        <v>319</v>
      </c>
      <c r="B150" s="128">
        <v>37081</v>
      </c>
      <c r="C150" s="130">
        <f t="shared" ca="1" si="6"/>
        <v>13</v>
      </c>
      <c r="D150" s="126" t="s">
        <v>217</v>
      </c>
      <c r="E150" s="129">
        <v>1</v>
      </c>
      <c r="F150" s="126">
        <f t="shared" si="7"/>
        <v>0</v>
      </c>
      <c r="G150" s="126">
        <f t="shared" ca="1" si="8"/>
        <v>0</v>
      </c>
    </row>
    <row r="151" spans="1:7" x14ac:dyDescent="0.2">
      <c r="A151" s="126" t="s">
        <v>318</v>
      </c>
      <c r="B151" s="128">
        <v>36829</v>
      </c>
      <c r="C151" s="130">
        <f t="shared" ca="1" si="6"/>
        <v>14</v>
      </c>
      <c r="D151" s="126" t="s">
        <v>234</v>
      </c>
      <c r="E151" s="129">
        <v>4</v>
      </c>
      <c r="F151" s="126">
        <f t="shared" si="7"/>
        <v>0</v>
      </c>
      <c r="G151" s="126">
        <f t="shared" ca="1" si="8"/>
        <v>10000</v>
      </c>
    </row>
    <row r="152" spans="1:7" x14ac:dyDescent="0.2">
      <c r="A152" s="126" t="s">
        <v>317</v>
      </c>
      <c r="B152" s="128">
        <v>35092</v>
      </c>
      <c r="C152" s="130">
        <f t="shared" ca="1" si="6"/>
        <v>19</v>
      </c>
      <c r="D152" s="126" t="s">
        <v>217</v>
      </c>
      <c r="E152" s="129">
        <v>3</v>
      </c>
      <c r="F152" s="126">
        <f t="shared" si="7"/>
        <v>0</v>
      </c>
      <c r="G152" s="126">
        <f t="shared" ca="1" si="8"/>
        <v>0</v>
      </c>
    </row>
    <row r="153" spans="1:7" x14ac:dyDescent="0.2">
      <c r="A153" s="126" t="s">
        <v>316</v>
      </c>
      <c r="B153" s="128">
        <v>33725</v>
      </c>
      <c r="C153" s="130">
        <f t="shared" ca="1" si="6"/>
        <v>22</v>
      </c>
      <c r="D153" s="126" t="s">
        <v>217</v>
      </c>
      <c r="E153" s="129">
        <v>3</v>
      </c>
      <c r="F153" s="126">
        <f t="shared" si="7"/>
        <v>0</v>
      </c>
      <c r="G153" s="126">
        <f t="shared" ca="1" si="8"/>
        <v>0</v>
      </c>
    </row>
    <row r="154" spans="1:7" x14ac:dyDescent="0.2">
      <c r="A154" s="126" t="s">
        <v>315</v>
      </c>
      <c r="B154" s="128">
        <v>36765</v>
      </c>
      <c r="C154" s="130">
        <f t="shared" ca="1" si="6"/>
        <v>14</v>
      </c>
      <c r="D154" s="126" t="s">
        <v>255</v>
      </c>
      <c r="E154" s="129">
        <v>2</v>
      </c>
      <c r="F154" s="126">
        <f t="shared" si="7"/>
        <v>0</v>
      </c>
      <c r="G154" s="126">
        <f t="shared" ca="1" si="8"/>
        <v>0</v>
      </c>
    </row>
    <row r="155" spans="1:7" x14ac:dyDescent="0.2">
      <c r="A155" s="126" t="s">
        <v>314</v>
      </c>
      <c r="B155" s="128">
        <v>35190</v>
      </c>
      <c r="C155" s="130">
        <f t="shared" ca="1" si="6"/>
        <v>18</v>
      </c>
      <c r="D155" s="126" t="s">
        <v>222</v>
      </c>
      <c r="E155" s="129">
        <v>4</v>
      </c>
      <c r="F155" s="126">
        <f t="shared" si="7"/>
        <v>1000</v>
      </c>
      <c r="G155" s="126">
        <f t="shared" ca="1" si="8"/>
        <v>10000</v>
      </c>
    </row>
    <row r="156" spans="1:7" x14ac:dyDescent="0.2">
      <c r="A156" s="126" t="s">
        <v>313</v>
      </c>
      <c r="B156" s="128">
        <v>34950</v>
      </c>
      <c r="C156" s="130">
        <f t="shared" ca="1" si="6"/>
        <v>19</v>
      </c>
      <c r="D156" s="126" t="s">
        <v>222</v>
      </c>
      <c r="E156" s="129">
        <v>3</v>
      </c>
      <c r="F156" s="126">
        <f t="shared" si="7"/>
        <v>0</v>
      </c>
      <c r="G156" s="126">
        <f t="shared" ca="1" si="8"/>
        <v>10000</v>
      </c>
    </row>
    <row r="157" spans="1:7" x14ac:dyDescent="0.2">
      <c r="A157" s="126" t="s">
        <v>312</v>
      </c>
      <c r="B157" s="128">
        <v>32475</v>
      </c>
      <c r="C157" s="130">
        <f t="shared" ca="1" si="6"/>
        <v>26</v>
      </c>
      <c r="D157" s="126" t="s">
        <v>217</v>
      </c>
      <c r="E157" s="129">
        <v>2</v>
      </c>
      <c r="F157" s="126">
        <f t="shared" si="7"/>
        <v>0</v>
      </c>
      <c r="G157" s="126">
        <f t="shared" ca="1" si="8"/>
        <v>0</v>
      </c>
    </row>
    <row r="158" spans="1:7" x14ac:dyDescent="0.2">
      <c r="A158" s="126" t="s">
        <v>311</v>
      </c>
      <c r="B158" s="131">
        <v>39307</v>
      </c>
      <c r="C158" s="130">
        <f t="shared" ca="1" si="6"/>
        <v>7</v>
      </c>
      <c r="D158" s="126" t="s">
        <v>217</v>
      </c>
      <c r="E158" s="129">
        <v>5</v>
      </c>
      <c r="F158" s="126">
        <f t="shared" si="7"/>
        <v>0</v>
      </c>
      <c r="G158" s="126">
        <f t="shared" ca="1" si="8"/>
        <v>10000</v>
      </c>
    </row>
    <row r="159" spans="1:7" x14ac:dyDescent="0.2">
      <c r="A159" s="126" t="s">
        <v>310</v>
      </c>
      <c r="B159" s="128">
        <v>35520</v>
      </c>
      <c r="C159" s="130">
        <f t="shared" ca="1" si="6"/>
        <v>17</v>
      </c>
      <c r="D159" s="126" t="s">
        <v>222</v>
      </c>
      <c r="E159" s="129">
        <v>5</v>
      </c>
      <c r="F159" s="126">
        <f t="shared" si="7"/>
        <v>1000</v>
      </c>
      <c r="G159" s="126">
        <f t="shared" ca="1" si="8"/>
        <v>10000</v>
      </c>
    </row>
    <row r="160" spans="1:7" x14ac:dyDescent="0.2">
      <c r="A160" s="126" t="s">
        <v>309</v>
      </c>
      <c r="B160" s="128">
        <v>37000</v>
      </c>
      <c r="C160" s="130">
        <f t="shared" ca="1" si="6"/>
        <v>13</v>
      </c>
      <c r="D160" s="126" t="s">
        <v>255</v>
      </c>
      <c r="E160" s="129">
        <v>5</v>
      </c>
      <c r="F160" s="126">
        <f t="shared" si="7"/>
        <v>0</v>
      </c>
      <c r="G160" s="126">
        <f t="shared" ca="1" si="8"/>
        <v>10000</v>
      </c>
    </row>
    <row r="161" spans="1:7" x14ac:dyDescent="0.2">
      <c r="A161" s="126" t="s">
        <v>308</v>
      </c>
      <c r="B161" s="128">
        <v>32975</v>
      </c>
      <c r="C161" s="130">
        <f t="shared" ca="1" si="6"/>
        <v>24</v>
      </c>
      <c r="D161" s="126" t="s">
        <v>222</v>
      </c>
      <c r="E161" s="129">
        <v>3</v>
      </c>
      <c r="F161" s="126">
        <f t="shared" si="7"/>
        <v>0</v>
      </c>
      <c r="G161" s="126">
        <f t="shared" ca="1" si="8"/>
        <v>10000</v>
      </c>
    </row>
    <row r="162" spans="1:7" x14ac:dyDescent="0.2">
      <c r="A162" s="126" t="s">
        <v>307</v>
      </c>
      <c r="B162" s="128">
        <v>39220</v>
      </c>
      <c r="C162" s="130">
        <f t="shared" ca="1" si="6"/>
        <v>7</v>
      </c>
      <c r="D162" s="126" t="s">
        <v>234</v>
      </c>
      <c r="E162" s="129">
        <v>5</v>
      </c>
      <c r="F162" s="126">
        <f t="shared" si="7"/>
        <v>0</v>
      </c>
      <c r="G162" s="126">
        <f t="shared" ca="1" si="8"/>
        <v>10000</v>
      </c>
    </row>
    <row r="163" spans="1:7" x14ac:dyDescent="0.2">
      <c r="A163" s="126" t="s">
        <v>306</v>
      </c>
      <c r="B163" s="128">
        <v>33057</v>
      </c>
      <c r="C163" s="130">
        <f t="shared" ca="1" si="6"/>
        <v>24</v>
      </c>
      <c r="D163" s="126" t="s">
        <v>217</v>
      </c>
      <c r="E163" s="129">
        <v>2</v>
      </c>
      <c r="F163" s="126">
        <f t="shared" si="7"/>
        <v>0</v>
      </c>
      <c r="G163" s="126">
        <f t="shared" ca="1" si="8"/>
        <v>0</v>
      </c>
    </row>
    <row r="164" spans="1:7" x14ac:dyDescent="0.2">
      <c r="A164" s="126" t="s">
        <v>305</v>
      </c>
      <c r="B164" s="128">
        <v>37477</v>
      </c>
      <c r="C164" s="130">
        <f t="shared" ca="1" si="6"/>
        <v>12</v>
      </c>
      <c r="D164" s="126" t="s">
        <v>222</v>
      </c>
      <c r="E164" s="129">
        <v>2</v>
      </c>
      <c r="F164" s="126">
        <f t="shared" si="7"/>
        <v>0</v>
      </c>
      <c r="G164" s="126">
        <f t="shared" ca="1" si="8"/>
        <v>10000</v>
      </c>
    </row>
    <row r="165" spans="1:7" x14ac:dyDescent="0.2">
      <c r="A165" s="126" t="s">
        <v>304</v>
      </c>
      <c r="B165" s="128">
        <v>32982</v>
      </c>
      <c r="C165" s="130">
        <f t="shared" ca="1" si="6"/>
        <v>24</v>
      </c>
      <c r="D165" s="126" t="s">
        <v>222</v>
      </c>
      <c r="E165" s="129">
        <v>1</v>
      </c>
      <c r="F165" s="126">
        <f t="shared" si="7"/>
        <v>0</v>
      </c>
      <c r="G165" s="126">
        <f t="shared" ca="1" si="8"/>
        <v>10000</v>
      </c>
    </row>
    <row r="166" spans="1:7" x14ac:dyDescent="0.2">
      <c r="A166" s="126" t="s">
        <v>303</v>
      </c>
      <c r="B166" s="128">
        <v>35138</v>
      </c>
      <c r="C166" s="130">
        <f t="shared" ca="1" si="6"/>
        <v>18</v>
      </c>
      <c r="D166" s="126" t="s">
        <v>222</v>
      </c>
      <c r="E166" s="129">
        <v>4</v>
      </c>
      <c r="F166" s="126">
        <f t="shared" si="7"/>
        <v>1000</v>
      </c>
      <c r="G166" s="126">
        <f t="shared" ca="1" si="8"/>
        <v>10000</v>
      </c>
    </row>
    <row r="167" spans="1:7" x14ac:dyDescent="0.2">
      <c r="A167" s="126" t="s">
        <v>302</v>
      </c>
      <c r="B167" s="128">
        <v>33203</v>
      </c>
      <c r="C167" s="130">
        <f t="shared" ca="1" si="6"/>
        <v>24</v>
      </c>
      <c r="D167" s="126" t="s">
        <v>217</v>
      </c>
      <c r="E167" s="129">
        <v>5</v>
      </c>
      <c r="F167" s="126">
        <f t="shared" si="7"/>
        <v>0</v>
      </c>
      <c r="G167" s="126">
        <f t="shared" ca="1" si="8"/>
        <v>10000</v>
      </c>
    </row>
    <row r="168" spans="1:7" x14ac:dyDescent="0.2">
      <c r="A168" s="126" t="s">
        <v>301</v>
      </c>
      <c r="B168" s="128">
        <v>38337</v>
      </c>
      <c r="C168" s="130">
        <f t="shared" ca="1" si="6"/>
        <v>10</v>
      </c>
      <c r="D168" s="126" t="s">
        <v>222</v>
      </c>
      <c r="E168" s="129">
        <v>3</v>
      </c>
      <c r="F168" s="126">
        <f t="shared" si="7"/>
        <v>0</v>
      </c>
      <c r="G168" s="126">
        <f t="shared" ca="1" si="8"/>
        <v>10000</v>
      </c>
    </row>
    <row r="169" spans="1:7" x14ac:dyDescent="0.2">
      <c r="A169" s="126" t="s">
        <v>300</v>
      </c>
      <c r="B169" s="128">
        <v>36342</v>
      </c>
      <c r="C169" s="130">
        <f t="shared" ca="1" si="6"/>
        <v>15</v>
      </c>
      <c r="D169" s="126" t="s">
        <v>222</v>
      </c>
      <c r="E169" s="129">
        <v>3</v>
      </c>
      <c r="F169" s="126">
        <f t="shared" si="7"/>
        <v>0</v>
      </c>
      <c r="G169" s="126">
        <f t="shared" ca="1" si="8"/>
        <v>10000</v>
      </c>
    </row>
    <row r="170" spans="1:7" x14ac:dyDescent="0.2">
      <c r="A170" s="126" t="s">
        <v>299</v>
      </c>
      <c r="B170" s="128">
        <v>37200</v>
      </c>
      <c r="C170" s="130">
        <f t="shared" ca="1" si="6"/>
        <v>13</v>
      </c>
      <c r="D170" s="126" t="s">
        <v>222</v>
      </c>
      <c r="E170" s="129">
        <v>2</v>
      </c>
      <c r="F170" s="126">
        <f t="shared" si="7"/>
        <v>0</v>
      </c>
      <c r="G170" s="126">
        <f t="shared" ca="1" si="8"/>
        <v>10000</v>
      </c>
    </row>
    <row r="171" spans="1:7" x14ac:dyDescent="0.2">
      <c r="A171" s="126" t="s">
        <v>298</v>
      </c>
      <c r="B171" s="128">
        <v>34956</v>
      </c>
      <c r="C171" s="130">
        <f t="shared" ca="1" si="6"/>
        <v>19</v>
      </c>
      <c r="D171" s="126" t="s">
        <v>217</v>
      </c>
      <c r="E171" s="129">
        <v>3</v>
      </c>
      <c r="F171" s="126">
        <f t="shared" si="7"/>
        <v>0</v>
      </c>
      <c r="G171" s="126">
        <f t="shared" ca="1" si="8"/>
        <v>0</v>
      </c>
    </row>
    <row r="172" spans="1:7" x14ac:dyDescent="0.2">
      <c r="A172" s="126" t="s">
        <v>297</v>
      </c>
      <c r="B172" s="128">
        <v>35656</v>
      </c>
      <c r="C172" s="130">
        <f t="shared" ca="1" si="6"/>
        <v>17</v>
      </c>
      <c r="D172" s="126" t="s">
        <v>255</v>
      </c>
      <c r="E172" s="129">
        <v>3</v>
      </c>
      <c r="F172" s="126">
        <f t="shared" si="7"/>
        <v>0</v>
      </c>
      <c r="G172" s="126">
        <f t="shared" ca="1" si="8"/>
        <v>0</v>
      </c>
    </row>
    <row r="173" spans="1:7" x14ac:dyDescent="0.2">
      <c r="A173" s="126" t="s">
        <v>296</v>
      </c>
      <c r="B173" s="128">
        <v>34981</v>
      </c>
      <c r="C173" s="130">
        <f t="shared" ca="1" si="6"/>
        <v>19</v>
      </c>
      <c r="D173" s="126" t="s">
        <v>217</v>
      </c>
      <c r="E173" s="129">
        <v>1</v>
      </c>
      <c r="F173" s="126">
        <f t="shared" si="7"/>
        <v>0</v>
      </c>
      <c r="G173" s="126">
        <f t="shared" ca="1" si="8"/>
        <v>0</v>
      </c>
    </row>
    <row r="174" spans="1:7" x14ac:dyDescent="0.2">
      <c r="A174" s="126" t="s">
        <v>295</v>
      </c>
      <c r="B174" s="128">
        <v>34911</v>
      </c>
      <c r="C174" s="130">
        <f t="shared" ca="1" si="6"/>
        <v>19</v>
      </c>
      <c r="D174" s="126" t="s">
        <v>222</v>
      </c>
      <c r="E174" s="129">
        <v>3</v>
      </c>
      <c r="F174" s="126">
        <f t="shared" si="7"/>
        <v>0</v>
      </c>
      <c r="G174" s="126">
        <f t="shared" ca="1" si="8"/>
        <v>10000</v>
      </c>
    </row>
    <row r="175" spans="1:7" x14ac:dyDescent="0.2">
      <c r="A175" s="126" t="s">
        <v>294</v>
      </c>
      <c r="B175" s="128">
        <v>37807</v>
      </c>
      <c r="C175" s="130">
        <f t="shared" ca="1" si="6"/>
        <v>11</v>
      </c>
      <c r="D175" s="126" t="s">
        <v>222</v>
      </c>
      <c r="E175" s="129">
        <v>4</v>
      </c>
      <c r="F175" s="126">
        <f t="shared" si="7"/>
        <v>1000</v>
      </c>
      <c r="G175" s="126">
        <f t="shared" ca="1" si="8"/>
        <v>10000</v>
      </c>
    </row>
    <row r="176" spans="1:7" x14ac:dyDescent="0.2">
      <c r="A176" s="126" t="s">
        <v>293</v>
      </c>
      <c r="B176" s="128">
        <v>34601</v>
      </c>
      <c r="C176" s="130">
        <f t="shared" ca="1" si="6"/>
        <v>20</v>
      </c>
      <c r="D176" s="126" t="s">
        <v>222</v>
      </c>
      <c r="E176" s="129">
        <v>4</v>
      </c>
      <c r="F176" s="126">
        <f t="shared" si="7"/>
        <v>1000</v>
      </c>
      <c r="G176" s="126">
        <f t="shared" ca="1" si="8"/>
        <v>10000</v>
      </c>
    </row>
    <row r="177" spans="1:7" x14ac:dyDescent="0.2">
      <c r="A177" s="126" t="s">
        <v>292</v>
      </c>
      <c r="B177" s="128">
        <v>34251</v>
      </c>
      <c r="C177" s="130">
        <f t="shared" ca="1" si="6"/>
        <v>21</v>
      </c>
      <c r="D177" s="126" t="s">
        <v>222</v>
      </c>
      <c r="E177" s="129">
        <v>5</v>
      </c>
      <c r="F177" s="126">
        <f t="shared" si="7"/>
        <v>1000</v>
      </c>
      <c r="G177" s="126">
        <f t="shared" ca="1" si="8"/>
        <v>10000</v>
      </c>
    </row>
    <row r="178" spans="1:7" x14ac:dyDescent="0.2">
      <c r="A178" s="126" t="s">
        <v>291</v>
      </c>
      <c r="B178" s="128">
        <v>35783</v>
      </c>
      <c r="C178" s="130">
        <f t="shared" ca="1" si="6"/>
        <v>17</v>
      </c>
      <c r="D178" s="126" t="s">
        <v>217</v>
      </c>
      <c r="E178" s="129">
        <v>1</v>
      </c>
      <c r="F178" s="126">
        <f t="shared" si="7"/>
        <v>0</v>
      </c>
      <c r="G178" s="126">
        <f t="shared" ca="1" si="8"/>
        <v>0</v>
      </c>
    </row>
    <row r="179" spans="1:7" x14ac:dyDescent="0.2">
      <c r="A179" s="126" t="s">
        <v>290</v>
      </c>
      <c r="B179" s="128">
        <v>35000</v>
      </c>
      <c r="C179" s="130">
        <f t="shared" ca="1" si="6"/>
        <v>19</v>
      </c>
      <c r="D179" s="126" t="s">
        <v>255</v>
      </c>
      <c r="E179" s="129">
        <v>5</v>
      </c>
      <c r="F179" s="126">
        <f t="shared" si="7"/>
        <v>0</v>
      </c>
      <c r="G179" s="126">
        <f t="shared" ca="1" si="8"/>
        <v>10000</v>
      </c>
    </row>
    <row r="180" spans="1:7" x14ac:dyDescent="0.2">
      <c r="A180" s="126" t="s">
        <v>289</v>
      </c>
      <c r="B180" s="128">
        <v>36847</v>
      </c>
      <c r="C180" s="130">
        <f t="shared" ca="1" si="6"/>
        <v>14</v>
      </c>
      <c r="D180" s="126" t="s">
        <v>222</v>
      </c>
      <c r="E180" s="129">
        <v>5</v>
      </c>
      <c r="F180" s="126">
        <f t="shared" si="7"/>
        <v>1000</v>
      </c>
      <c r="G180" s="126">
        <f t="shared" ca="1" si="8"/>
        <v>10000</v>
      </c>
    </row>
    <row r="181" spans="1:7" x14ac:dyDescent="0.2">
      <c r="A181" s="126" t="s">
        <v>288</v>
      </c>
      <c r="B181" s="131">
        <v>39506</v>
      </c>
      <c r="C181" s="130">
        <f t="shared" ca="1" si="6"/>
        <v>7</v>
      </c>
      <c r="D181" s="126" t="s">
        <v>255</v>
      </c>
      <c r="E181" s="129">
        <v>3</v>
      </c>
      <c r="F181" s="126">
        <f t="shared" si="7"/>
        <v>0</v>
      </c>
      <c r="G181" s="126">
        <f t="shared" ca="1" si="8"/>
        <v>0</v>
      </c>
    </row>
    <row r="182" spans="1:7" x14ac:dyDescent="0.2">
      <c r="A182" s="126" t="s">
        <v>287</v>
      </c>
      <c r="B182" s="128">
        <v>38225</v>
      </c>
      <c r="C182" s="130">
        <f t="shared" ca="1" si="6"/>
        <v>10</v>
      </c>
      <c r="D182" s="126" t="s">
        <v>222</v>
      </c>
      <c r="E182" s="129">
        <v>2</v>
      </c>
      <c r="F182" s="126">
        <f t="shared" si="7"/>
        <v>0</v>
      </c>
      <c r="G182" s="126">
        <f t="shared" ca="1" si="8"/>
        <v>10000</v>
      </c>
    </row>
    <row r="183" spans="1:7" x14ac:dyDescent="0.2">
      <c r="A183" s="126" t="s">
        <v>286</v>
      </c>
      <c r="B183" s="128">
        <v>35516</v>
      </c>
      <c r="C183" s="130">
        <f t="shared" ca="1" si="6"/>
        <v>17</v>
      </c>
      <c r="D183" s="126" t="s">
        <v>234</v>
      </c>
      <c r="E183" s="129">
        <v>5</v>
      </c>
      <c r="F183" s="126">
        <f t="shared" si="7"/>
        <v>0</v>
      </c>
      <c r="G183" s="126">
        <f t="shared" ca="1" si="8"/>
        <v>10000</v>
      </c>
    </row>
    <row r="184" spans="1:7" x14ac:dyDescent="0.2">
      <c r="A184" s="126" t="s">
        <v>285</v>
      </c>
      <c r="B184" s="128">
        <v>35303</v>
      </c>
      <c r="C184" s="130">
        <f t="shared" ca="1" si="6"/>
        <v>18</v>
      </c>
      <c r="D184" s="126" t="s">
        <v>222</v>
      </c>
      <c r="E184" s="129">
        <v>2</v>
      </c>
      <c r="F184" s="126">
        <f t="shared" si="7"/>
        <v>0</v>
      </c>
      <c r="G184" s="126">
        <f t="shared" ca="1" si="8"/>
        <v>10000</v>
      </c>
    </row>
    <row r="185" spans="1:7" x14ac:dyDescent="0.2">
      <c r="A185" s="126" t="s">
        <v>284</v>
      </c>
      <c r="B185" s="128">
        <v>32501</v>
      </c>
      <c r="C185" s="130">
        <f t="shared" ca="1" si="6"/>
        <v>26</v>
      </c>
      <c r="D185" s="126" t="s">
        <v>222</v>
      </c>
      <c r="E185" s="129">
        <v>5</v>
      </c>
      <c r="F185" s="126">
        <f t="shared" si="7"/>
        <v>1000</v>
      </c>
      <c r="G185" s="126">
        <f t="shared" ca="1" si="8"/>
        <v>10000</v>
      </c>
    </row>
    <row r="186" spans="1:7" x14ac:dyDescent="0.2">
      <c r="A186" s="126" t="s">
        <v>283</v>
      </c>
      <c r="B186" s="128">
        <v>35344</v>
      </c>
      <c r="C186" s="130">
        <f t="shared" ca="1" si="6"/>
        <v>18</v>
      </c>
      <c r="D186" s="126" t="s">
        <v>222</v>
      </c>
      <c r="E186" s="129">
        <v>3</v>
      </c>
      <c r="F186" s="126">
        <f t="shared" si="7"/>
        <v>0</v>
      </c>
      <c r="G186" s="126">
        <f t="shared" ca="1" si="8"/>
        <v>10000</v>
      </c>
    </row>
    <row r="187" spans="1:7" x14ac:dyDescent="0.2">
      <c r="A187" s="126" t="s">
        <v>282</v>
      </c>
      <c r="B187" s="128">
        <v>33808</v>
      </c>
      <c r="C187" s="130">
        <f t="shared" ca="1" si="6"/>
        <v>22</v>
      </c>
      <c r="D187" s="126" t="s">
        <v>222</v>
      </c>
      <c r="E187" s="129">
        <v>5</v>
      </c>
      <c r="F187" s="126">
        <f t="shared" si="7"/>
        <v>1000</v>
      </c>
      <c r="G187" s="126">
        <f t="shared" ca="1" si="8"/>
        <v>10000</v>
      </c>
    </row>
    <row r="188" spans="1:7" x14ac:dyDescent="0.2">
      <c r="A188" s="126" t="s">
        <v>281</v>
      </c>
      <c r="B188" s="128">
        <v>33588</v>
      </c>
      <c r="C188" s="130">
        <f t="shared" ca="1" si="6"/>
        <v>23</v>
      </c>
      <c r="D188" s="126" t="s">
        <v>217</v>
      </c>
      <c r="E188" s="129">
        <v>1</v>
      </c>
      <c r="F188" s="126">
        <f t="shared" si="7"/>
        <v>0</v>
      </c>
      <c r="G188" s="126">
        <f t="shared" ca="1" si="8"/>
        <v>0</v>
      </c>
    </row>
    <row r="189" spans="1:7" x14ac:dyDescent="0.2">
      <c r="A189" s="126" t="s">
        <v>280</v>
      </c>
      <c r="B189" s="128">
        <v>39160</v>
      </c>
      <c r="C189" s="130">
        <f t="shared" ca="1" si="6"/>
        <v>7</v>
      </c>
      <c r="D189" s="126" t="s">
        <v>222</v>
      </c>
      <c r="E189" s="129">
        <v>3</v>
      </c>
      <c r="F189" s="126">
        <f t="shared" si="7"/>
        <v>0</v>
      </c>
      <c r="G189" s="126">
        <f t="shared" ca="1" si="8"/>
        <v>10000</v>
      </c>
    </row>
    <row r="190" spans="1:7" x14ac:dyDescent="0.2">
      <c r="A190" s="126" t="s">
        <v>279</v>
      </c>
      <c r="B190" s="128">
        <v>33033</v>
      </c>
      <c r="C190" s="130">
        <f t="shared" ca="1" si="6"/>
        <v>24</v>
      </c>
      <c r="D190" s="126" t="s">
        <v>217</v>
      </c>
      <c r="E190" s="129">
        <v>3</v>
      </c>
      <c r="F190" s="126">
        <f t="shared" si="7"/>
        <v>0</v>
      </c>
      <c r="G190" s="126">
        <f t="shared" ca="1" si="8"/>
        <v>0</v>
      </c>
    </row>
    <row r="191" spans="1:7" x14ac:dyDescent="0.2">
      <c r="A191" s="126" t="s">
        <v>278</v>
      </c>
      <c r="B191" s="128">
        <v>33011</v>
      </c>
      <c r="C191" s="130">
        <f t="shared" ca="1" si="6"/>
        <v>24</v>
      </c>
      <c r="D191" s="126" t="s">
        <v>222</v>
      </c>
      <c r="E191" s="129">
        <v>3</v>
      </c>
      <c r="F191" s="126">
        <f t="shared" si="7"/>
        <v>0</v>
      </c>
      <c r="G191" s="126">
        <f t="shared" ca="1" si="8"/>
        <v>10000</v>
      </c>
    </row>
    <row r="192" spans="1:7" x14ac:dyDescent="0.2">
      <c r="A192" s="126" t="s">
        <v>277</v>
      </c>
      <c r="B192" s="131">
        <v>39734</v>
      </c>
      <c r="C192" s="130">
        <f t="shared" ca="1" si="6"/>
        <v>6</v>
      </c>
      <c r="D192" s="126" t="s">
        <v>222</v>
      </c>
      <c r="E192" s="129">
        <v>4</v>
      </c>
      <c r="F192" s="126">
        <f t="shared" si="7"/>
        <v>1000</v>
      </c>
      <c r="G192" s="126">
        <f t="shared" ca="1" si="8"/>
        <v>10000</v>
      </c>
    </row>
    <row r="193" spans="1:7" x14ac:dyDescent="0.2">
      <c r="A193" s="126" t="s">
        <v>276</v>
      </c>
      <c r="B193" s="128">
        <v>34643</v>
      </c>
      <c r="C193" s="130">
        <f t="shared" ca="1" si="6"/>
        <v>20</v>
      </c>
      <c r="D193" s="126" t="s">
        <v>222</v>
      </c>
      <c r="E193" s="129">
        <v>1</v>
      </c>
      <c r="F193" s="126">
        <f t="shared" si="7"/>
        <v>0</v>
      </c>
      <c r="G193" s="126">
        <f t="shared" ca="1" si="8"/>
        <v>10000</v>
      </c>
    </row>
    <row r="194" spans="1:7" x14ac:dyDescent="0.2">
      <c r="A194" s="126" t="s">
        <v>275</v>
      </c>
      <c r="B194" s="128">
        <v>32333</v>
      </c>
      <c r="C194" s="130">
        <f t="shared" ref="C194:C248" ca="1" si="9">DATEDIF(B194,TODAY(),"Y")</f>
        <v>26</v>
      </c>
      <c r="D194" s="126" t="s">
        <v>222</v>
      </c>
      <c r="E194" s="129">
        <v>5</v>
      </c>
      <c r="F194" s="126">
        <f t="shared" si="7"/>
        <v>1000</v>
      </c>
      <c r="G194" s="126">
        <f t="shared" ca="1" si="8"/>
        <v>10000</v>
      </c>
    </row>
    <row r="195" spans="1:7" x14ac:dyDescent="0.2">
      <c r="A195" s="126" t="s">
        <v>274</v>
      </c>
      <c r="B195" s="128">
        <v>38799</v>
      </c>
      <c r="C195" s="130">
        <f t="shared" ca="1" si="9"/>
        <v>8</v>
      </c>
      <c r="D195" s="126" t="s">
        <v>222</v>
      </c>
      <c r="E195" s="129">
        <v>5</v>
      </c>
      <c r="F195" s="126">
        <f t="shared" ref="F195:F248" si="10">IF(AND(E195&gt;3,D195="Full Time"),1000,0)</f>
        <v>1000</v>
      </c>
      <c r="G195" s="126">
        <f t="shared" ref="G195:G248" ca="1" si="11">IF(OR(E195&gt;3,AND(C195&gt;5,D195="Full Time")),10000,0)</f>
        <v>10000</v>
      </c>
    </row>
    <row r="196" spans="1:7" x14ac:dyDescent="0.2">
      <c r="A196" s="126" t="s">
        <v>273</v>
      </c>
      <c r="B196" s="128">
        <v>32906</v>
      </c>
      <c r="C196" s="130">
        <f t="shared" ca="1" si="9"/>
        <v>25</v>
      </c>
      <c r="D196" s="126" t="s">
        <v>222</v>
      </c>
      <c r="E196" s="129">
        <v>1</v>
      </c>
      <c r="F196" s="126">
        <f t="shared" si="10"/>
        <v>0</v>
      </c>
      <c r="G196" s="126">
        <f t="shared" ca="1" si="11"/>
        <v>10000</v>
      </c>
    </row>
    <row r="197" spans="1:7" x14ac:dyDescent="0.2">
      <c r="A197" s="126" t="s">
        <v>272</v>
      </c>
      <c r="B197" s="128">
        <v>32514</v>
      </c>
      <c r="C197" s="130">
        <f t="shared" ca="1" si="9"/>
        <v>26</v>
      </c>
      <c r="D197" s="126" t="s">
        <v>222</v>
      </c>
      <c r="E197" s="129">
        <v>1</v>
      </c>
      <c r="F197" s="126">
        <f t="shared" si="10"/>
        <v>0</v>
      </c>
      <c r="G197" s="126">
        <f t="shared" ca="1" si="11"/>
        <v>10000</v>
      </c>
    </row>
    <row r="198" spans="1:7" x14ac:dyDescent="0.2">
      <c r="A198" s="126" t="s">
        <v>271</v>
      </c>
      <c r="B198" s="128">
        <v>39691</v>
      </c>
      <c r="C198" s="130">
        <f t="shared" ca="1" si="9"/>
        <v>6</v>
      </c>
      <c r="D198" s="126" t="s">
        <v>222</v>
      </c>
      <c r="E198" s="129">
        <v>3</v>
      </c>
      <c r="F198" s="126">
        <f t="shared" si="10"/>
        <v>0</v>
      </c>
      <c r="G198" s="126">
        <f t="shared" ca="1" si="11"/>
        <v>10000</v>
      </c>
    </row>
    <row r="199" spans="1:7" x14ac:dyDescent="0.2">
      <c r="A199" s="126" t="s">
        <v>270</v>
      </c>
      <c r="B199" s="128">
        <v>36045</v>
      </c>
      <c r="C199" s="130">
        <f t="shared" ca="1" si="9"/>
        <v>16</v>
      </c>
      <c r="D199" s="126" t="s">
        <v>222</v>
      </c>
      <c r="E199" s="129">
        <v>5</v>
      </c>
      <c r="F199" s="126">
        <f t="shared" si="10"/>
        <v>1000</v>
      </c>
      <c r="G199" s="126">
        <f t="shared" ca="1" si="11"/>
        <v>10000</v>
      </c>
    </row>
    <row r="200" spans="1:7" x14ac:dyDescent="0.2">
      <c r="A200" s="126" t="s">
        <v>269</v>
      </c>
      <c r="B200" s="128">
        <v>33399</v>
      </c>
      <c r="C200" s="130">
        <f t="shared" ca="1" si="9"/>
        <v>23</v>
      </c>
      <c r="D200" s="126" t="s">
        <v>255</v>
      </c>
      <c r="E200" s="129">
        <v>4</v>
      </c>
      <c r="F200" s="126">
        <f t="shared" si="10"/>
        <v>0</v>
      </c>
      <c r="G200" s="126">
        <f t="shared" ca="1" si="11"/>
        <v>10000</v>
      </c>
    </row>
    <row r="201" spans="1:7" x14ac:dyDescent="0.2">
      <c r="A201" s="126" t="s">
        <v>268</v>
      </c>
      <c r="B201" s="128">
        <v>32667</v>
      </c>
      <c r="C201" s="130">
        <f t="shared" ca="1" si="9"/>
        <v>25</v>
      </c>
      <c r="D201" s="126" t="s">
        <v>222</v>
      </c>
      <c r="E201" s="129">
        <v>5</v>
      </c>
      <c r="F201" s="126">
        <f t="shared" si="10"/>
        <v>1000</v>
      </c>
      <c r="G201" s="126">
        <f t="shared" ca="1" si="11"/>
        <v>10000</v>
      </c>
    </row>
    <row r="202" spans="1:7" x14ac:dyDescent="0.2">
      <c r="A202" s="126" t="s">
        <v>267</v>
      </c>
      <c r="B202" s="128">
        <v>35697</v>
      </c>
      <c r="C202" s="130">
        <f t="shared" ca="1" si="9"/>
        <v>17</v>
      </c>
      <c r="D202" s="126" t="s">
        <v>222</v>
      </c>
      <c r="E202" s="129">
        <v>2</v>
      </c>
      <c r="F202" s="126">
        <f t="shared" si="10"/>
        <v>0</v>
      </c>
      <c r="G202" s="126">
        <f t="shared" ca="1" si="11"/>
        <v>10000</v>
      </c>
    </row>
    <row r="203" spans="1:7" x14ac:dyDescent="0.2">
      <c r="A203" s="126" t="s">
        <v>266</v>
      </c>
      <c r="B203" s="128">
        <v>37700</v>
      </c>
      <c r="C203" s="130">
        <f t="shared" ca="1" si="9"/>
        <v>11</v>
      </c>
      <c r="D203" s="126" t="s">
        <v>255</v>
      </c>
      <c r="E203" s="129">
        <v>2</v>
      </c>
      <c r="F203" s="126">
        <f t="shared" si="10"/>
        <v>0</v>
      </c>
      <c r="G203" s="126">
        <f t="shared" ca="1" si="11"/>
        <v>0</v>
      </c>
    </row>
    <row r="204" spans="1:7" x14ac:dyDescent="0.2">
      <c r="A204" s="126" t="s">
        <v>265</v>
      </c>
      <c r="B204" s="128">
        <v>32514</v>
      </c>
      <c r="C204" s="130">
        <f t="shared" ca="1" si="9"/>
        <v>26</v>
      </c>
      <c r="D204" s="126" t="s">
        <v>222</v>
      </c>
      <c r="E204" s="129">
        <v>3</v>
      </c>
      <c r="F204" s="126">
        <f t="shared" si="10"/>
        <v>0</v>
      </c>
      <c r="G204" s="126">
        <f t="shared" ca="1" si="11"/>
        <v>10000</v>
      </c>
    </row>
    <row r="205" spans="1:7" x14ac:dyDescent="0.2">
      <c r="A205" s="126" t="s">
        <v>264</v>
      </c>
      <c r="B205" s="128">
        <v>35026</v>
      </c>
      <c r="C205" s="130">
        <f t="shared" ca="1" si="9"/>
        <v>19</v>
      </c>
      <c r="D205" s="126" t="s">
        <v>217</v>
      </c>
      <c r="E205" s="129">
        <v>5</v>
      </c>
      <c r="F205" s="126">
        <f t="shared" si="10"/>
        <v>0</v>
      </c>
      <c r="G205" s="126">
        <f t="shared" ca="1" si="11"/>
        <v>10000</v>
      </c>
    </row>
    <row r="206" spans="1:7" x14ac:dyDescent="0.2">
      <c r="A206" s="126" t="s">
        <v>263</v>
      </c>
      <c r="B206" s="128">
        <v>32439</v>
      </c>
      <c r="C206" s="130">
        <f t="shared" ca="1" si="9"/>
        <v>26</v>
      </c>
      <c r="D206" s="126" t="s">
        <v>222</v>
      </c>
      <c r="E206" s="129">
        <v>1</v>
      </c>
      <c r="F206" s="126">
        <f t="shared" si="10"/>
        <v>0</v>
      </c>
      <c r="G206" s="126">
        <f t="shared" ca="1" si="11"/>
        <v>10000</v>
      </c>
    </row>
    <row r="207" spans="1:7" x14ac:dyDescent="0.2">
      <c r="A207" s="126" t="s">
        <v>262</v>
      </c>
      <c r="B207" s="128">
        <v>35509</v>
      </c>
      <c r="C207" s="130">
        <f t="shared" ca="1" si="9"/>
        <v>17</v>
      </c>
      <c r="D207" s="126" t="s">
        <v>217</v>
      </c>
      <c r="E207" s="129">
        <v>4</v>
      </c>
      <c r="F207" s="126">
        <f t="shared" si="10"/>
        <v>0</v>
      </c>
      <c r="G207" s="126">
        <f t="shared" ca="1" si="11"/>
        <v>10000</v>
      </c>
    </row>
    <row r="208" spans="1:7" x14ac:dyDescent="0.2">
      <c r="A208" s="126" t="s">
        <v>261</v>
      </c>
      <c r="B208" s="128">
        <v>38495</v>
      </c>
      <c r="C208" s="130">
        <f t="shared" ca="1" si="9"/>
        <v>9</v>
      </c>
      <c r="D208" s="126" t="s">
        <v>222</v>
      </c>
      <c r="E208" s="129">
        <v>2</v>
      </c>
      <c r="F208" s="126">
        <f t="shared" si="10"/>
        <v>0</v>
      </c>
      <c r="G208" s="126">
        <f t="shared" ca="1" si="11"/>
        <v>10000</v>
      </c>
    </row>
    <row r="209" spans="1:7" x14ac:dyDescent="0.2">
      <c r="A209" s="126" t="s">
        <v>260</v>
      </c>
      <c r="B209" s="128">
        <v>36295</v>
      </c>
      <c r="C209" s="130">
        <f t="shared" ca="1" si="9"/>
        <v>15</v>
      </c>
      <c r="D209" s="126" t="s">
        <v>222</v>
      </c>
      <c r="E209" s="129">
        <v>5</v>
      </c>
      <c r="F209" s="126">
        <f t="shared" si="10"/>
        <v>1000</v>
      </c>
      <c r="G209" s="126">
        <f t="shared" ca="1" si="11"/>
        <v>10000</v>
      </c>
    </row>
    <row r="210" spans="1:7" x14ac:dyDescent="0.2">
      <c r="A210" s="126" t="s">
        <v>259</v>
      </c>
      <c r="B210" s="128">
        <v>32671</v>
      </c>
      <c r="C210" s="130">
        <f t="shared" ca="1" si="9"/>
        <v>25</v>
      </c>
      <c r="D210" s="126" t="s">
        <v>222</v>
      </c>
      <c r="E210" s="129">
        <v>5</v>
      </c>
      <c r="F210" s="126">
        <f t="shared" si="10"/>
        <v>1000</v>
      </c>
      <c r="G210" s="126">
        <f t="shared" ca="1" si="11"/>
        <v>10000</v>
      </c>
    </row>
    <row r="211" spans="1:7" x14ac:dyDescent="0.2">
      <c r="A211" s="126" t="s">
        <v>258</v>
      </c>
      <c r="B211" s="128">
        <v>38837</v>
      </c>
      <c r="C211" s="130">
        <f t="shared" ca="1" si="9"/>
        <v>8</v>
      </c>
      <c r="D211" s="126" t="s">
        <v>217</v>
      </c>
      <c r="E211" s="129">
        <v>3</v>
      </c>
      <c r="F211" s="126">
        <f t="shared" si="10"/>
        <v>0</v>
      </c>
      <c r="G211" s="126">
        <f t="shared" ca="1" si="11"/>
        <v>0</v>
      </c>
    </row>
    <row r="212" spans="1:7" x14ac:dyDescent="0.2">
      <c r="A212" s="126" t="s">
        <v>257</v>
      </c>
      <c r="B212" s="128">
        <v>36136</v>
      </c>
      <c r="C212" s="130">
        <f t="shared" ca="1" si="9"/>
        <v>16</v>
      </c>
      <c r="D212" s="126" t="s">
        <v>217</v>
      </c>
      <c r="E212" s="129">
        <v>2</v>
      </c>
      <c r="F212" s="126">
        <f t="shared" si="10"/>
        <v>0</v>
      </c>
      <c r="G212" s="126">
        <f t="shared" ca="1" si="11"/>
        <v>0</v>
      </c>
    </row>
    <row r="213" spans="1:7" x14ac:dyDescent="0.2">
      <c r="A213" s="126" t="s">
        <v>256</v>
      </c>
      <c r="B213" s="128">
        <v>35317</v>
      </c>
      <c r="C213" s="130">
        <f t="shared" ca="1" si="9"/>
        <v>18</v>
      </c>
      <c r="D213" s="126" t="s">
        <v>255</v>
      </c>
      <c r="E213" s="129">
        <v>4</v>
      </c>
      <c r="F213" s="126">
        <f t="shared" si="10"/>
        <v>0</v>
      </c>
      <c r="G213" s="126">
        <f t="shared" ca="1" si="11"/>
        <v>10000</v>
      </c>
    </row>
    <row r="214" spans="1:7" x14ac:dyDescent="0.2">
      <c r="A214" s="126" t="s">
        <v>254</v>
      </c>
      <c r="B214" s="128">
        <v>32125</v>
      </c>
      <c r="C214" s="130">
        <f t="shared" ca="1" si="9"/>
        <v>27</v>
      </c>
      <c r="D214" s="126" t="s">
        <v>222</v>
      </c>
      <c r="E214" s="129">
        <v>1</v>
      </c>
      <c r="F214" s="126">
        <f t="shared" si="10"/>
        <v>0</v>
      </c>
      <c r="G214" s="126">
        <f t="shared" ca="1" si="11"/>
        <v>10000</v>
      </c>
    </row>
    <row r="215" spans="1:7" x14ac:dyDescent="0.2">
      <c r="A215" s="126" t="s">
        <v>253</v>
      </c>
      <c r="B215" s="128">
        <v>32935</v>
      </c>
      <c r="C215" s="130">
        <f t="shared" ca="1" si="9"/>
        <v>24</v>
      </c>
      <c r="D215" s="126" t="s">
        <v>222</v>
      </c>
      <c r="E215" s="129">
        <v>3</v>
      </c>
      <c r="F215" s="126">
        <f t="shared" si="10"/>
        <v>0</v>
      </c>
      <c r="G215" s="126">
        <f t="shared" ca="1" si="11"/>
        <v>10000</v>
      </c>
    </row>
    <row r="216" spans="1:7" x14ac:dyDescent="0.2">
      <c r="A216" s="126" t="s">
        <v>252</v>
      </c>
      <c r="B216" s="128">
        <v>34397</v>
      </c>
      <c r="C216" s="130">
        <f t="shared" ca="1" si="9"/>
        <v>20</v>
      </c>
      <c r="D216" s="126" t="s">
        <v>234</v>
      </c>
      <c r="E216" s="129">
        <v>5</v>
      </c>
      <c r="F216" s="126">
        <f t="shared" si="10"/>
        <v>0</v>
      </c>
      <c r="G216" s="126">
        <f t="shared" ca="1" si="11"/>
        <v>10000</v>
      </c>
    </row>
    <row r="217" spans="1:7" x14ac:dyDescent="0.2">
      <c r="A217" s="126" t="s">
        <v>251</v>
      </c>
      <c r="B217" s="128">
        <v>35947</v>
      </c>
      <c r="C217" s="130">
        <f t="shared" ca="1" si="9"/>
        <v>16</v>
      </c>
      <c r="D217" s="126" t="s">
        <v>222</v>
      </c>
      <c r="E217" s="129">
        <v>4</v>
      </c>
      <c r="F217" s="126">
        <f t="shared" si="10"/>
        <v>1000</v>
      </c>
      <c r="G217" s="126">
        <f t="shared" ca="1" si="11"/>
        <v>10000</v>
      </c>
    </row>
    <row r="218" spans="1:7" x14ac:dyDescent="0.2">
      <c r="A218" s="126" t="s">
        <v>250</v>
      </c>
      <c r="B218" s="128">
        <v>34273</v>
      </c>
      <c r="C218" s="130">
        <f t="shared" ca="1" si="9"/>
        <v>21</v>
      </c>
      <c r="D218" s="126" t="s">
        <v>222</v>
      </c>
      <c r="E218" s="129">
        <v>2</v>
      </c>
      <c r="F218" s="126">
        <f t="shared" si="10"/>
        <v>0</v>
      </c>
      <c r="G218" s="126">
        <f t="shared" ca="1" si="11"/>
        <v>10000</v>
      </c>
    </row>
    <row r="219" spans="1:7" x14ac:dyDescent="0.2">
      <c r="A219" s="126" t="s">
        <v>249</v>
      </c>
      <c r="B219" s="128">
        <v>32403</v>
      </c>
      <c r="C219" s="130">
        <f t="shared" ca="1" si="9"/>
        <v>26</v>
      </c>
      <c r="D219" s="126" t="s">
        <v>234</v>
      </c>
      <c r="E219" s="129">
        <v>3</v>
      </c>
      <c r="F219" s="126">
        <f t="shared" si="10"/>
        <v>0</v>
      </c>
      <c r="G219" s="126">
        <f t="shared" ca="1" si="11"/>
        <v>0</v>
      </c>
    </row>
    <row r="220" spans="1:7" x14ac:dyDescent="0.2">
      <c r="A220" s="126" t="s">
        <v>248</v>
      </c>
      <c r="B220" s="128">
        <v>35249</v>
      </c>
      <c r="C220" s="130">
        <f t="shared" ca="1" si="9"/>
        <v>18</v>
      </c>
      <c r="D220" s="126" t="s">
        <v>222</v>
      </c>
      <c r="E220" s="129">
        <v>5</v>
      </c>
      <c r="F220" s="126">
        <f t="shared" si="10"/>
        <v>1000</v>
      </c>
      <c r="G220" s="126">
        <f t="shared" ca="1" si="11"/>
        <v>10000</v>
      </c>
    </row>
    <row r="221" spans="1:7" x14ac:dyDescent="0.2">
      <c r="A221" s="126" t="s">
        <v>247</v>
      </c>
      <c r="B221" s="128">
        <v>36755</v>
      </c>
      <c r="C221" s="130">
        <f t="shared" ca="1" si="9"/>
        <v>14</v>
      </c>
      <c r="D221" s="126" t="s">
        <v>222</v>
      </c>
      <c r="E221" s="129">
        <v>3</v>
      </c>
      <c r="F221" s="126">
        <f t="shared" si="10"/>
        <v>0</v>
      </c>
      <c r="G221" s="126">
        <f t="shared" ca="1" si="11"/>
        <v>10000</v>
      </c>
    </row>
    <row r="222" spans="1:7" x14ac:dyDescent="0.2">
      <c r="A222" s="126" t="s">
        <v>246</v>
      </c>
      <c r="B222" s="131">
        <v>39308</v>
      </c>
      <c r="C222" s="130">
        <f t="shared" ca="1" si="9"/>
        <v>7</v>
      </c>
      <c r="D222" s="126" t="s">
        <v>234</v>
      </c>
      <c r="E222" s="129">
        <v>3</v>
      </c>
      <c r="F222" s="126">
        <f t="shared" si="10"/>
        <v>0</v>
      </c>
      <c r="G222" s="126">
        <f t="shared" ca="1" si="11"/>
        <v>0</v>
      </c>
    </row>
    <row r="223" spans="1:7" x14ac:dyDescent="0.2">
      <c r="A223" s="126" t="s">
        <v>245</v>
      </c>
      <c r="B223" s="128">
        <v>39426</v>
      </c>
      <c r="C223" s="130">
        <f t="shared" ca="1" si="9"/>
        <v>7</v>
      </c>
      <c r="D223" s="126" t="s">
        <v>217</v>
      </c>
      <c r="E223" s="129">
        <v>4</v>
      </c>
      <c r="F223" s="126">
        <f t="shared" si="10"/>
        <v>0</v>
      </c>
      <c r="G223" s="126">
        <f t="shared" ca="1" si="11"/>
        <v>10000</v>
      </c>
    </row>
    <row r="224" spans="1:7" x14ac:dyDescent="0.2">
      <c r="A224" s="126" t="s">
        <v>244</v>
      </c>
      <c r="B224" s="128">
        <v>32167</v>
      </c>
      <c r="C224" s="130">
        <f t="shared" ca="1" si="9"/>
        <v>27</v>
      </c>
      <c r="D224" s="126" t="s">
        <v>222</v>
      </c>
      <c r="E224" s="129">
        <v>5</v>
      </c>
      <c r="F224" s="126">
        <f t="shared" si="10"/>
        <v>1000</v>
      </c>
      <c r="G224" s="126">
        <f t="shared" ca="1" si="11"/>
        <v>10000</v>
      </c>
    </row>
    <row r="225" spans="1:7" x14ac:dyDescent="0.2">
      <c r="A225" s="126" t="s">
        <v>243</v>
      </c>
      <c r="B225" s="128">
        <v>36666</v>
      </c>
      <c r="C225" s="130">
        <f t="shared" ca="1" si="9"/>
        <v>14</v>
      </c>
      <c r="D225" s="126" t="s">
        <v>222</v>
      </c>
      <c r="E225" s="129">
        <v>1</v>
      </c>
      <c r="F225" s="126">
        <f t="shared" si="10"/>
        <v>0</v>
      </c>
      <c r="G225" s="126">
        <f t="shared" ca="1" si="11"/>
        <v>10000</v>
      </c>
    </row>
    <row r="226" spans="1:7" x14ac:dyDescent="0.2">
      <c r="A226" s="126" t="s">
        <v>242</v>
      </c>
      <c r="B226" s="128">
        <v>35819</v>
      </c>
      <c r="C226" s="130">
        <f t="shared" ca="1" si="9"/>
        <v>17</v>
      </c>
      <c r="D226" s="126" t="s">
        <v>217</v>
      </c>
      <c r="E226" s="129">
        <v>4</v>
      </c>
      <c r="F226" s="126">
        <f t="shared" si="10"/>
        <v>0</v>
      </c>
      <c r="G226" s="126">
        <f t="shared" ca="1" si="11"/>
        <v>10000</v>
      </c>
    </row>
    <row r="227" spans="1:7" x14ac:dyDescent="0.2">
      <c r="A227" s="126" t="s">
        <v>241</v>
      </c>
      <c r="B227" s="128">
        <v>37641</v>
      </c>
      <c r="C227" s="130">
        <f t="shared" ca="1" si="9"/>
        <v>12</v>
      </c>
      <c r="D227" s="126" t="s">
        <v>222</v>
      </c>
      <c r="E227" s="129">
        <v>5</v>
      </c>
      <c r="F227" s="126">
        <f t="shared" si="10"/>
        <v>1000</v>
      </c>
      <c r="G227" s="126">
        <f t="shared" ca="1" si="11"/>
        <v>10000</v>
      </c>
    </row>
    <row r="228" spans="1:7" x14ac:dyDescent="0.2">
      <c r="A228" s="126" t="s">
        <v>240</v>
      </c>
      <c r="B228" s="128">
        <v>35419</v>
      </c>
      <c r="C228" s="130">
        <f t="shared" ca="1" si="9"/>
        <v>18</v>
      </c>
      <c r="D228" s="126" t="s">
        <v>234</v>
      </c>
      <c r="E228" s="129">
        <v>2</v>
      </c>
      <c r="F228" s="126">
        <f t="shared" si="10"/>
        <v>0</v>
      </c>
      <c r="G228" s="126">
        <f t="shared" ca="1" si="11"/>
        <v>0</v>
      </c>
    </row>
    <row r="229" spans="1:7" x14ac:dyDescent="0.2">
      <c r="A229" s="126" t="s">
        <v>239</v>
      </c>
      <c r="B229" s="128">
        <v>36990</v>
      </c>
      <c r="C229" s="130">
        <f t="shared" ca="1" si="9"/>
        <v>13</v>
      </c>
      <c r="D229" s="126" t="s">
        <v>222</v>
      </c>
      <c r="E229" s="129">
        <v>5</v>
      </c>
      <c r="F229" s="126">
        <f t="shared" si="10"/>
        <v>1000</v>
      </c>
      <c r="G229" s="126">
        <f t="shared" ca="1" si="11"/>
        <v>10000</v>
      </c>
    </row>
    <row r="230" spans="1:7" x14ac:dyDescent="0.2">
      <c r="A230" s="126" t="s">
        <v>238</v>
      </c>
      <c r="B230" s="128">
        <v>32569</v>
      </c>
      <c r="C230" s="130">
        <f t="shared" ca="1" si="9"/>
        <v>25</v>
      </c>
      <c r="D230" s="126" t="s">
        <v>217</v>
      </c>
      <c r="E230" s="129">
        <v>1</v>
      </c>
      <c r="F230" s="126">
        <f t="shared" si="10"/>
        <v>0</v>
      </c>
      <c r="G230" s="126">
        <f t="shared" ca="1" si="11"/>
        <v>0</v>
      </c>
    </row>
    <row r="231" spans="1:7" x14ac:dyDescent="0.2">
      <c r="A231" s="126" t="s">
        <v>237</v>
      </c>
      <c r="B231" s="128">
        <v>33319</v>
      </c>
      <c r="C231" s="130">
        <f t="shared" ca="1" si="9"/>
        <v>23</v>
      </c>
      <c r="D231" s="126" t="s">
        <v>217</v>
      </c>
      <c r="E231" s="129">
        <v>3</v>
      </c>
      <c r="F231" s="126">
        <f t="shared" si="10"/>
        <v>0</v>
      </c>
      <c r="G231" s="126">
        <f t="shared" ca="1" si="11"/>
        <v>0</v>
      </c>
    </row>
    <row r="232" spans="1:7" x14ac:dyDescent="0.2">
      <c r="A232" s="126" t="s">
        <v>236</v>
      </c>
      <c r="B232" s="128">
        <v>35950</v>
      </c>
      <c r="C232" s="130">
        <f t="shared" ca="1" si="9"/>
        <v>16</v>
      </c>
      <c r="D232" s="126" t="s">
        <v>234</v>
      </c>
      <c r="E232" s="129">
        <v>3</v>
      </c>
      <c r="F232" s="126">
        <f t="shared" si="10"/>
        <v>0</v>
      </c>
      <c r="G232" s="126">
        <f t="shared" ca="1" si="11"/>
        <v>0</v>
      </c>
    </row>
    <row r="233" spans="1:7" x14ac:dyDescent="0.2">
      <c r="A233" s="126" t="s">
        <v>235</v>
      </c>
      <c r="B233" s="128">
        <v>33847</v>
      </c>
      <c r="C233" s="130">
        <f t="shared" ca="1" si="9"/>
        <v>22</v>
      </c>
      <c r="D233" s="126" t="s">
        <v>234</v>
      </c>
      <c r="E233" s="129">
        <v>4</v>
      </c>
      <c r="F233" s="126">
        <f t="shared" si="10"/>
        <v>0</v>
      </c>
      <c r="G233" s="126">
        <f t="shared" ca="1" si="11"/>
        <v>10000</v>
      </c>
    </row>
    <row r="234" spans="1:7" x14ac:dyDescent="0.2">
      <c r="A234" s="126" t="s">
        <v>233</v>
      </c>
      <c r="B234" s="128">
        <v>35818</v>
      </c>
      <c r="C234" s="130">
        <f t="shared" ca="1" si="9"/>
        <v>17</v>
      </c>
      <c r="D234" s="126" t="s">
        <v>222</v>
      </c>
      <c r="E234" s="129">
        <v>5</v>
      </c>
      <c r="F234" s="126">
        <f t="shared" si="10"/>
        <v>1000</v>
      </c>
      <c r="G234" s="126">
        <f t="shared" ca="1" si="11"/>
        <v>10000</v>
      </c>
    </row>
    <row r="235" spans="1:7" x14ac:dyDescent="0.2">
      <c r="A235" s="126" t="s">
        <v>232</v>
      </c>
      <c r="B235" s="128">
        <v>37863</v>
      </c>
      <c r="C235" s="130">
        <f t="shared" ca="1" si="9"/>
        <v>11</v>
      </c>
      <c r="D235" s="126" t="s">
        <v>222</v>
      </c>
      <c r="E235" s="129">
        <v>1</v>
      </c>
      <c r="F235" s="126">
        <f t="shared" si="10"/>
        <v>0</v>
      </c>
      <c r="G235" s="126">
        <f t="shared" ca="1" si="11"/>
        <v>10000</v>
      </c>
    </row>
    <row r="236" spans="1:7" x14ac:dyDescent="0.2">
      <c r="A236" s="126" t="s">
        <v>231</v>
      </c>
      <c r="B236" s="128">
        <v>34336</v>
      </c>
      <c r="C236" s="130">
        <f t="shared" ca="1" si="9"/>
        <v>21</v>
      </c>
      <c r="D236" s="126" t="s">
        <v>222</v>
      </c>
      <c r="E236" s="129">
        <v>4</v>
      </c>
      <c r="F236" s="126">
        <f t="shared" si="10"/>
        <v>1000</v>
      </c>
      <c r="G236" s="126">
        <f t="shared" ca="1" si="11"/>
        <v>10000</v>
      </c>
    </row>
    <row r="237" spans="1:7" x14ac:dyDescent="0.2">
      <c r="A237" s="126" t="s">
        <v>230</v>
      </c>
      <c r="B237" s="128">
        <v>34191</v>
      </c>
      <c r="C237" s="130">
        <f t="shared" ca="1" si="9"/>
        <v>21</v>
      </c>
      <c r="D237" s="126" t="s">
        <v>222</v>
      </c>
      <c r="E237" s="129">
        <v>5</v>
      </c>
      <c r="F237" s="126">
        <f t="shared" si="10"/>
        <v>1000</v>
      </c>
      <c r="G237" s="126">
        <f t="shared" ca="1" si="11"/>
        <v>10000</v>
      </c>
    </row>
    <row r="238" spans="1:7" x14ac:dyDescent="0.2">
      <c r="A238" s="126" t="s">
        <v>229</v>
      </c>
      <c r="B238" s="128">
        <v>35485</v>
      </c>
      <c r="C238" s="130">
        <f t="shared" ca="1" si="9"/>
        <v>18</v>
      </c>
      <c r="D238" s="126" t="s">
        <v>222</v>
      </c>
      <c r="E238" s="129">
        <v>2</v>
      </c>
      <c r="F238" s="126">
        <f t="shared" si="10"/>
        <v>0</v>
      </c>
      <c r="G238" s="126">
        <f t="shared" ca="1" si="11"/>
        <v>10000</v>
      </c>
    </row>
    <row r="239" spans="1:7" x14ac:dyDescent="0.2">
      <c r="A239" s="126" t="s">
        <v>228</v>
      </c>
      <c r="B239" s="128">
        <v>34274</v>
      </c>
      <c r="C239" s="130">
        <f t="shared" ca="1" si="9"/>
        <v>21</v>
      </c>
      <c r="D239" s="126" t="s">
        <v>222</v>
      </c>
      <c r="E239" s="129">
        <v>4</v>
      </c>
      <c r="F239" s="126">
        <f t="shared" si="10"/>
        <v>1000</v>
      </c>
      <c r="G239" s="126">
        <f t="shared" ca="1" si="11"/>
        <v>10000</v>
      </c>
    </row>
    <row r="240" spans="1:7" x14ac:dyDescent="0.2">
      <c r="A240" s="126" t="s">
        <v>227</v>
      </c>
      <c r="B240" s="128">
        <v>34572</v>
      </c>
      <c r="C240" s="130">
        <f t="shared" ca="1" si="9"/>
        <v>20</v>
      </c>
      <c r="D240" s="126" t="s">
        <v>217</v>
      </c>
      <c r="E240" s="129">
        <v>2</v>
      </c>
      <c r="F240" s="126">
        <f t="shared" si="10"/>
        <v>0</v>
      </c>
      <c r="G240" s="126">
        <f t="shared" ca="1" si="11"/>
        <v>0</v>
      </c>
    </row>
    <row r="241" spans="1:7" x14ac:dyDescent="0.2">
      <c r="A241" s="126" t="s">
        <v>226</v>
      </c>
      <c r="B241" s="128">
        <v>32277</v>
      </c>
      <c r="C241" s="130">
        <f t="shared" ca="1" si="9"/>
        <v>26</v>
      </c>
      <c r="D241" s="126" t="s">
        <v>222</v>
      </c>
      <c r="E241" s="129">
        <v>5</v>
      </c>
      <c r="F241" s="126">
        <f t="shared" si="10"/>
        <v>1000</v>
      </c>
      <c r="G241" s="126">
        <f t="shared" ca="1" si="11"/>
        <v>10000</v>
      </c>
    </row>
    <row r="242" spans="1:7" x14ac:dyDescent="0.2">
      <c r="A242" s="126" t="s">
        <v>225</v>
      </c>
      <c r="B242" s="128">
        <v>32301</v>
      </c>
      <c r="C242" s="130">
        <f t="shared" ca="1" si="9"/>
        <v>26</v>
      </c>
      <c r="D242" s="126" t="s">
        <v>222</v>
      </c>
      <c r="E242" s="129">
        <v>4</v>
      </c>
      <c r="F242" s="126">
        <f t="shared" si="10"/>
        <v>1000</v>
      </c>
      <c r="G242" s="126">
        <f t="shared" ca="1" si="11"/>
        <v>10000</v>
      </c>
    </row>
    <row r="243" spans="1:7" x14ac:dyDescent="0.2">
      <c r="A243" s="126" t="s">
        <v>224</v>
      </c>
      <c r="B243" s="128">
        <v>39424</v>
      </c>
      <c r="C243" s="130">
        <f t="shared" ca="1" si="9"/>
        <v>7</v>
      </c>
      <c r="D243" s="126" t="s">
        <v>222</v>
      </c>
      <c r="E243" s="129">
        <v>4</v>
      </c>
      <c r="F243" s="126">
        <f t="shared" si="10"/>
        <v>1000</v>
      </c>
      <c r="G243" s="126">
        <f t="shared" ca="1" si="11"/>
        <v>10000</v>
      </c>
    </row>
    <row r="244" spans="1:7" x14ac:dyDescent="0.2">
      <c r="A244" s="126" t="s">
        <v>223</v>
      </c>
      <c r="B244" s="128">
        <v>34749</v>
      </c>
      <c r="C244" s="130">
        <f t="shared" ca="1" si="9"/>
        <v>20</v>
      </c>
      <c r="D244" s="126" t="s">
        <v>222</v>
      </c>
      <c r="E244" s="129">
        <v>1</v>
      </c>
      <c r="F244" s="126">
        <f t="shared" si="10"/>
        <v>0</v>
      </c>
      <c r="G244" s="126">
        <f t="shared" ca="1" si="11"/>
        <v>10000</v>
      </c>
    </row>
    <row r="245" spans="1:7" x14ac:dyDescent="0.2">
      <c r="A245" s="126" t="s">
        <v>221</v>
      </c>
      <c r="B245" s="128">
        <v>34621</v>
      </c>
      <c r="C245" s="130">
        <f t="shared" ca="1" si="9"/>
        <v>20</v>
      </c>
      <c r="D245" s="126" t="s">
        <v>217</v>
      </c>
      <c r="E245" s="129">
        <v>4</v>
      </c>
      <c r="F245" s="126">
        <f t="shared" si="10"/>
        <v>0</v>
      </c>
      <c r="G245" s="126">
        <f t="shared" ca="1" si="11"/>
        <v>10000</v>
      </c>
    </row>
    <row r="246" spans="1:7" x14ac:dyDescent="0.2">
      <c r="A246" s="126" t="s">
        <v>220</v>
      </c>
      <c r="B246" s="128">
        <v>35230</v>
      </c>
      <c r="C246" s="130">
        <f t="shared" ca="1" si="9"/>
        <v>18</v>
      </c>
      <c r="D246" s="126" t="s">
        <v>217</v>
      </c>
      <c r="E246" s="129">
        <v>5</v>
      </c>
      <c r="F246" s="126">
        <f t="shared" si="10"/>
        <v>0</v>
      </c>
      <c r="G246" s="126">
        <f t="shared" ca="1" si="11"/>
        <v>10000</v>
      </c>
    </row>
    <row r="247" spans="1:7" x14ac:dyDescent="0.2">
      <c r="A247" s="126" t="s">
        <v>219</v>
      </c>
      <c r="B247" s="128">
        <v>32874</v>
      </c>
      <c r="C247" s="130">
        <f t="shared" ca="1" si="9"/>
        <v>25</v>
      </c>
      <c r="D247" s="126" t="s">
        <v>217</v>
      </c>
      <c r="E247" s="129">
        <v>3</v>
      </c>
      <c r="F247" s="126">
        <f t="shared" si="10"/>
        <v>0</v>
      </c>
      <c r="G247" s="126">
        <f t="shared" ca="1" si="11"/>
        <v>0</v>
      </c>
    </row>
    <row r="248" spans="1:7" x14ac:dyDescent="0.2">
      <c r="A248" s="126" t="s">
        <v>218</v>
      </c>
      <c r="B248" s="128">
        <v>33085</v>
      </c>
      <c r="C248" s="130">
        <f t="shared" ca="1" si="9"/>
        <v>24</v>
      </c>
      <c r="D248" s="126" t="s">
        <v>217</v>
      </c>
      <c r="E248" s="129">
        <v>4</v>
      </c>
      <c r="F248" s="126">
        <f t="shared" si="10"/>
        <v>0</v>
      </c>
      <c r="G248" s="126">
        <f t="shared" ca="1" si="11"/>
        <v>10000</v>
      </c>
    </row>
  </sheetData>
  <customSheetViews>
    <customSheetView guid="{1160E4AC-8571-486A-A17E-602326FDD676}" scale="160" topLeftCell="C1">
      <selection activeCell="H7" sqref="H7"/>
      <pageMargins left="0.75" right="0.75" top="1" bottom="1" header="0.5" footer="0.5"/>
      <pageSetup orientation="portrait" r:id="rId1"/>
      <headerFooter alignWithMargins="0"/>
    </customSheetView>
    <customSheetView guid="{145BDBF5-1F15-4A28-870E-0A9DFCC9AE60}">
      <selection activeCell="H11" sqref="H11:J12"/>
      <pageMargins left="0.75" right="0.75" top="1" bottom="1" header="0.5" footer="0.5"/>
      <pageSetup orientation="portrait" r:id="rId2"/>
      <headerFooter alignWithMargins="0"/>
    </customSheetView>
  </customSheetViews>
  <mergeCells count="5">
    <mergeCell ref="H11:J12"/>
    <mergeCell ref="H15:I17"/>
    <mergeCell ref="H18:I18"/>
    <mergeCell ref="I3:I4"/>
    <mergeCell ref="I5:I6"/>
  </mergeCells>
  <hyperlinks>
    <hyperlink ref="H11:J12" location="Main_Page!A1" display="Main Page"/>
  </hyperlinks>
  <pageMargins left="0.75" right="0.75" top="1" bottom="1" header="0.5" footer="0.5"/>
  <pageSetup orientation="portrait"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C22" sqref="C22:E23"/>
    </sheetView>
  </sheetViews>
  <sheetFormatPr defaultRowHeight="15" x14ac:dyDescent="0.25"/>
  <cols>
    <col min="1" max="1" width="18" bestFit="1" customWidth="1"/>
  </cols>
  <sheetData>
    <row r="1" spans="1:7" x14ac:dyDescent="0.25">
      <c r="A1" s="408" t="s">
        <v>87</v>
      </c>
      <c r="B1" s="408" t="s">
        <v>815</v>
      </c>
      <c r="C1" s="408" t="s">
        <v>816</v>
      </c>
      <c r="D1" s="408" t="s">
        <v>817</v>
      </c>
      <c r="E1" s="408" t="s">
        <v>818</v>
      </c>
      <c r="F1" s="408" t="s">
        <v>819</v>
      </c>
      <c r="G1" s="408" t="s">
        <v>590</v>
      </c>
    </row>
    <row r="2" spans="1:7" x14ac:dyDescent="0.25">
      <c r="A2" t="s">
        <v>820</v>
      </c>
      <c r="B2" s="409">
        <v>154</v>
      </c>
      <c r="C2" s="409">
        <v>104</v>
      </c>
      <c r="D2" s="409">
        <v>138</v>
      </c>
      <c r="E2" s="409">
        <v>121</v>
      </c>
      <c r="F2" s="409">
        <v>91</v>
      </c>
      <c r="G2" s="409">
        <v>608</v>
      </c>
    </row>
    <row r="3" spans="1:7" x14ac:dyDescent="0.25">
      <c r="A3" t="s">
        <v>821</v>
      </c>
      <c r="B3" s="409">
        <v>150</v>
      </c>
      <c r="C3" s="409">
        <v>69</v>
      </c>
      <c r="D3" s="409">
        <v>155</v>
      </c>
      <c r="E3" s="409">
        <v>101</v>
      </c>
      <c r="F3" s="409">
        <v>110</v>
      </c>
      <c r="G3" s="409">
        <v>585</v>
      </c>
    </row>
    <row r="4" spans="1:7" x14ac:dyDescent="0.25">
      <c r="A4" t="s">
        <v>223</v>
      </c>
      <c r="B4" s="409">
        <v>209</v>
      </c>
      <c r="C4" s="409">
        <v>118</v>
      </c>
      <c r="D4" s="409">
        <v>151</v>
      </c>
      <c r="E4" s="409">
        <v>117</v>
      </c>
      <c r="F4" s="409">
        <v>183</v>
      </c>
      <c r="G4" s="409">
        <v>778</v>
      </c>
    </row>
    <row r="5" spans="1:7" x14ac:dyDescent="0.25">
      <c r="A5" t="s">
        <v>393</v>
      </c>
      <c r="B5" s="409">
        <v>19</v>
      </c>
      <c r="C5" s="409">
        <v>150</v>
      </c>
      <c r="D5" s="409">
        <v>90</v>
      </c>
      <c r="E5" s="409">
        <v>174</v>
      </c>
      <c r="F5" s="409">
        <v>166</v>
      </c>
      <c r="G5" s="409">
        <v>599</v>
      </c>
    </row>
    <row r="6" spans="1:7" x14ac:dyDescent="0.25">
      <c r="A6" t="s">
        <v>450</v>
      </c>
      <c r="B6" s="409">
        <v>154</v>
      </c>
      <c r="C6" s="409">
        <v>124</v>
      </c>
      <c r="D6" s="409">
        <v>80</v>
      </c>
      <c r="E6" s="409">
        <v>105</v>
      </c>
      <c r="F6" s="409">
        <v>169</v>
      </c>
      <c r="G6" s="409">
        <v>632</v>
      </c>
    </row>
    <row r="7" spans="1:7" x14ac:dyDescent="0.25">
      <c r="A7" t="s">
        <v>822</v>
      </c>
      <c r="B7" s="409">
        <v>79</v>
      </c>
      <c r="C7" s="409">
        <v>122</v>
      </c>
      <c r="D7" s="409">
        <v>74</v>
      </c>
      <c r="E7" s="409">
        <v>107</v>
      </c>
      <c r="F7" s="409">
        <v>142</v>
      </c>
      <c r="G7" s="409">
        <v>524</v>
      </c>
    </row>
    <row r="8" spans="1:7" x14ac:dyDescent="0.25">
      <c r="A8" t="s">
        <v>409</v>
      </c>
      <c r="B8" s="409">
        <v>77</v>
      </c>
      <c r="C8" s="409">
        <v>130</v>
      </c>
      <c r="D8" s="409">
        <v>75</v>
      </c>
      <c r="E8" s="409">
        <v>172</v>
      </c>
      <c r="F8" s="409">
        <v>62</v>
      </c>
      <c r="G8" s="409">
        <v>516</v>
      </c>
    </row>
    <row r="9" spans="1:7" x14ac:dyDescent="0.25">
      <c r="A9" t="s">
        <v>339</v>
      </c>
      <c r="B9" s="409">
        <v>147</v>
      </c>
      <c r="C9" s="409">
        <v>145</v>
      </c>
      <c r="D9" s="409">
        <v>125</v>
      </c>
      <c r="E9" s="409">
        <v>116</v>
      </c>
      <c r="F9" s="409">
        <v>212</v>
      </c>
      <c r="G9" s="409">
        <v>745</v>
      </c>
    </row>
    <row r="10" spans="1:7" x14ac:dyDescent="0.25">
      <c r="A10" t="s">
        <v>823</v>
      </c>
      <c r="B10" s="409">
        <v>93</v>
      </c>
      <c r="C10" s="409">
        <v>62</v>
      </c>
      <c r="D10" s="409">
        <v>72</v>
      </c>
      <c r="E10" s="409">
        <v>90</v>
      </c>
      <c r="F10" s="409">
        <v>121</v>
      </c>
      <c r="G10" s="409">
        <v>438</v>
      </c>
    </row>
    <row r="11" spans="1:7" x14ac:dyDescent="0.25">
      <c r="A11" t="s">
        <v>371</v>
      </c>
      <c r="B11" s="409">
        <v>134</v>
      </c>
      <c r="C11" s="409">
        <v>145</v>
      </c>
      <c r="D11" s="409">
        <v>79</v>
      </c>
      <c r="E11" s="409">
        <v>128</v>
      </c>
      <c r="F11" s="409">
        <v>172</v>
      </c>
      <c r="G11" s="409">
        <v>658</v>
      </c>
    </row>
    <row r="12" spans="1:7" x14ac:dyDescent="0.25">
      <c r="A12" t="s">
        <v>242</v>
      </c>
      <c r="B12" s="409">
        <v>157</v>
      </c>
      <c r="C12" s="409">
        <v>120</v>
      </c>
      <c r="D12" s="409">
        <v>150</v>
      </c>
      <c r="E12" s="409">
        <v>249</v>
      </c>
      <c r="F12" s="409">
        <v>170</v>
      </c>
      <c r="G12" s="409">
        <v>846</v>
      </c>
    </row>
    <row r="13" spans="1:7" x14ac:dyDescent="0.25">
      <c r="A13" t="s">
        <v>824</v>
      </c>
      <c r="B13" s="409">
        <v>239</v>
      </c>
      <c r="C13" s="409">
        <v>199</v>
      </c>
      <c r="D13" s="409">
        <v>214</v>
      </c>
      <c r="E13" s="409">
        <v>199</v>
      </c>
      <c r="F13" s="409">
        <v>217</v>
      </c>
      <c r="G13" s="409">
        <v>1068</v>
      </c>
    </row>
    <row r="14" spans="1:7" x14ac:dyDescent="0.25">
      <c r="A14" s="410" t="s">
        <v>590</v>
      </c>
      <c r="B14" s="411">
        <v>1612</v>
      </c>
      <c r="C14" s="411">
        <v>1488</v>
      </c>
      <c r="D14" s="411">
        <v>1403</v>
      </c>
      <c r="E14" s="411">
        <v>1679</v>
      </c>
      <c r="F14" s="411">
        <v>1815</v>
      </c>
      <c r="G14" s="411">
        <v>7997</v>
      </c>
    </row>
    <row r="22" spans="3:5" x14ac:dyDescent="0.25">
      <c r="C22" s="246" t="s">
        <v>2</v>
      </c>
      <c r="D22" s="246"/>
      <c r="E22" s="246"/>
    </row>
    <row r="23" spans="3:5" x14ac:dyDescent="0.25">
      <c r="C23" s="246"/>
      <c r="D23" s="246"/>
      <c r="E23" s="246"/>
    </row>
  </sheetData>
  <mergeCells count="1">
    <mergeCell ref="C22:E23"/>
  </mergeCells>
  <hyperlinks>
    <hyperlink ref="C22:E23" location="Main_Page!A1" display="Main Pag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52"/>
  <sheetViews>
    <sheetView tabSelected="1" topLeftCell="A12" zoomScale="90" zoomScaleNormal="90" workbookViewId="0"/>
  </sheetViews>
  <sheetFormatPr defaultRowHeight="15" x14ac:dyDescent="0.25"/>
  <cols>
    <col min="1" max="1" width="9.140625" customWidth="1"/>
  </cols>
  <sheetData>
    <row r="1" spans="1:25" x14ac:dyDescent="0.25">
      <c r="A1" s="60"/>
      <c r="B1" s="60"/>
      <c r="C1" s="60"/>
      <c r="D1" s="60"/>
      <c r="E1" s="60"/>
      <c r="F1" s="60"/>
      <c r="G1" s="60"/>
      <c r="H1" s="60"/>
      <c r="I1" s="60"/>
      <c r="J1" s="60"/>
      <c r="K1" s="60"/>
      <c r="L1" s="60"/>
      <c r="M1" s="60"/>
      <c r="N1" s="60"/>
      <c r="O1" s="60"/>
      <c r="P1" s="60"/>
      <c r="Q1" s="60"/>
      <c r="R1" s="60"/>
      <c r="S1" s="60"/>
      <c r="T1" s="60"/>
      <c r="U1" s="222"/>
      <c r="V1" s="222"/>
      <c r="W1" s="222"/>
      <c r="X1" s="222"/>
      <c r="Y1" s="222"/>
    </row>
    <row r="2" spans="1:25" x14ac:dyDescent="0.25">
      <c r="A2" s="60"/>
      <c r="B2" s="60"/>
      <c r="C2" s="60"/>
      <c r="D2" s="60"/>
      <c r="E2" s="60"/>
      <c r="F2" s="259"/>
      <c r="G2" s="259"/>
      <c r="H2" s="259"/>
      <c r="I2" s="259"/>
      <c r="J2" s="259"/>
      <c r="K2" s="259"/>
      <c r="L2" s="259"/>
      <c r="M2" s="259"/>
      <c r="N2" s="259"/>
      <c r="O2" s="259"/>
      <c r="P2" s="60"/>
      <c r="Q2" s="60"/>
      <c r="R2" s="60"/>
      <c r="S2" s="60"/>
      <c r="T2" s="60"/>
      <c r="U2" s="222"/>
      <c r="V2" s="222"/>
      <c r="W2" s="222"/>
      <c r="X2" s="222"/>
      <c r="Y2" s="222"/>
    </row>
    <row r="3" spans="1:25" x14ac:dyDescent="0.25">
      <c r="A3" s="60"/>
      <c r="B3" s="60"/>
      <c r="C3" s="60"/>
      <c r="D3" s="60"/>
      <c r="E3" s="60"/>
      <c r="F3" s="60"/>
      <c r="G3" s="60"/>
      <c r="H3" s="60"/>
      <c r="I3" s="60"/>
      <c r="J3" s="60"/>
      <c r="K3" s="60"/>
      <c r="L3" s="60"/>
      <c r="M3" s="60"/>
      <c r="N3" s="60"/>
      <c r="O3" s="60"/>
      <c r="P3" s="60"/>
      <c r="Q3" s="60"/>
      <c r="R3" s="60"/>
      <c r="S3" s="60"/>
      <c r="T3" s="60"/>
      <c r="U3" s="222"/>
      <c r="V3" s="222"/>
      <c r="W3" s="222"/>
      <c r="X3" s="222"/>
      <c r="Y3" s="222"/>
    </row>
    <row r="4" spans="1:25" x14ac:dyDescent="0.25">
      <c r="A4" s="60"/>
      <c r="B4" s="60"/>
      <c r="C4" s="60"/>
      <c r="D4" s="60"/>
      <c r="E4" s="60"/>
      <c r="F4" s="60"/>
      <c r="G4" s="60"/>
      <c r="H4" s="60"/>
      <c r="I4" s="60"/>
      <c r="J4" s="60"/>
      <c r="K4" s="60"/>
      <c r="L4" s="60"/>
      <c r="M4" s="60"/>
      <c r="N4" s="60"/>
      <c r="O4" s="60"/>
      <c r="P4" s="60"/>
      <c r="Q4" s="60"/>
      <c r="R4" s="60"/>
      <c r="S4" s="60"/>
      <c r="T4" s="60"/>
      <c r="U4" s="222"/>
      <c r="V4" s="222"/>
      <c r="W4" s="222"/>
      <c r="X4" s="222"/>
      <c r="Y4" s="222"/>
    </row>
    <row r="5" spans="1:25" ht="18.75" x14ac:dyDescent="0.3">
      <c r="A5" s="60"/>
      <c r="B5" s="60"/>
      <c r="C5" s="60"/>
      <c r="D5" s="60"/>
      <c r="E5" s="60"/>
      <c r="F5" s="60"/>
      <c r="G5" s="260" t="s">
        <v>0</v>
      </c>
      <c r="H5" s="260"/>
      <c r="I5" s="260"/>
      <c r="J5" s="260"/>
      <c r="K5" s="260"/>
      <c r="L5" s="260"/>
      <c r="M5" s="260"/>
      <c r="N5" s="260"/>
      <c r="O5" s="60"/>
      <c r="P5" s="60"/>
      <c r="Q5" s="60"/>
      <c r="R5" s="60"/>
      <c r="S5" s="60"/>
      <c r="T5" s="60"/>
      <c r="U5" s="222"/>
      <c r="V5" s="222"/>
      <c r="W5" s="222"/>
      <c r="X5" s="222"/>
      <c r="Y5" s="222"/>
    </row>
    <row r="6" spans="1:25" x14ac:dyDescent="0.25">
      <c r="A6" s="60"/>
      <c r="B6" s="60"/>
      <c r="C6" s="60"/>
      <c r="D6" s="60"/>
      <c r="E6" s="60"/>
      <c r="F6" s="60"/>
      <c r="G6" s="60"/>
      <c r="H6" s="60"/>
      <c r="I6" s="60"/>
      <c r="J6" s="60"/>
      <c r="K6" s="60"/>
      <c r="L6" s="60"/>
      <c r="M6" s="60"/>
      <c r="N6" s="60"/>
      <c r="O6" s="60"/>
      <c r="P6" s="60"/>
      <c r="Q6" s="60"/>
      <c r="R6" s="60"/>
      <c r="S6" s="60"/>
      <c r="T6" s="60"/>
      <c r="U6" s="222"/>
      <c r="V6" s="222"/>
      <c r="W6" s="222"/>
      <c r="X6" s="222"/>
      <c r="Y6" s="222"/>
    </row>
    <row r="7" spans="1:25" x14ac:dyDescent="0.25">
      <c r="A7" s="60"/>
      <c r="B7" s="60"/>
      <c r="C7" s="60"/>
      <c r="D7" s="60"/>
      <c r="E7" s="60"/>
      <c r="F7" s="60"/>
      <c r="G7" s="261"/>
      <c r="H7" s="261"/>
      <c r="I7" s="261"/>
      <c r="J7" s="261"/>
      <c r="K7" s="261"/>
      <c r="L7" s="261"/>
      <c r="M7" s="261"/>
      <c r="N7" s="261"/>
      <c r="O7" s="60"/>
      <c r="P7" s="60"/>
      <c r="Q7" s="60"/>
      <c r="R7" s="60"/>
      <c r="S7" s="60"/>
      <c r="T7" s="60"/>
      <c r="U7" s="222"/>
      <c r="V7" s="222"/>
      <c r="W7" s="222"/>
      <c r="X7" s="222"/>
      <c r="Y7" s="222"/>
    </row>
    <row r="8" spans="1:25" x14ac:dyDescent="0.25">
      <c r="A8" s="60"/>
      <c r="B8" s="60"/>
      <c r="C8" s="60"/>
      <c r="D8" s="60"/>
      <c r="E8" s="60"/>
      <c r="F8" s="60"/>
      <c r="G8" s="262" t="s">
        <v>1</v>
      </c>
      <c r="H8" s="262"/>
      <c r="I8" s="262"/>
      <c r="J8" s="262"/>
      <c r="K8" s="262"/>
      <c r="L8" s="262"/>
      <c r="M8" s="262"/>
      <c r="N8" s="262"/>
      <c r="O8" s="60"/>
      <c r="P8" s="60"/>
      <c r="Q8" s="60"/>
      <c r="R8" s="60"/>
      <c r="S8" s="60"/>
      <c r="T8" s="60"/>
      <c r="U8" s="222"/>
      <c r="V8" s="222"/>
      <c r="W8" s="222"/>
      <c r="X8" s="222"/>
      <c r="Y8" s="222"/>
    </row>
    <row r="9" spans="1:25" x14ac:dyDescent="0.25">
      <c r="A9" s="60"/>
      <c r="B9" s="60"/>
      <c r="C9" s="60"/>
      <c r="D9" s="60"/>
      <c r="E9" s="60"/>
      <c r="F9" s="60"/>
      <c r="G9" s="62"/>
      <c r="H9" s="62"/>
      <c r="I9" s="62"/>
      <c r="J9" s="62"/>
      <c r="K9" s="62"/>
      <c r="L9" s="62"/>
      <c r="M9" s="62"/>
      <c r="N9" s="62"/>
      <c r="O9" s="60"/>
      <c r="P9" s="60"/>
      <c r="Q9" s="60"/>
      <c r="R9" s="60"/>
      <c r="S9" s="60"/>
      <c r="T9" s="60"/>
      <c r="U9" s="222"/>
      <c r="V9" s="222"/>
      <c r="W9" s="222"/>
      <c r="X9" s="222"/>
      <c r="Y9" s="222"/>
    </row>
    <row r="10" spans="1:25" x14ac:dyDescent="0.25">
      <c r="A10" s="60"/>
      <c r="B10" s="60"/>
      <c r="C10" s="60"/>
      <c r="D10" s="60"/>
      <c r="E10" s="60"/>
      <c r="F10" s="60"/>
      <c r="G10" s="62"/>
      <c r="H10" s="62"/>
      <c r="I10" s="62"/>
      <c r="J10" s="62"/>
      <c r="K10" s="62"/>
      <c r="L10" s="62"/>
      <c r="M10" s="62"/>
      <c r="N10" s="62"/>
      <c r="O10" s="60"/>
      <c r="P10" s="60"/>
      <c r="Q10" s="60"/>
      <c r="R10" s="60"/>
      <c r="S10" s="60"/>
      <c r="T10" s="60"/>
      <c r="U10" s="222"/>
      <c r="V10" s="222"/>
      <c r="W10" s="222"/>
      <c r="X10" s="222"/>
      <c r="Y10" s="222"/>
    </row>
    <row r="11" spans="1:25" x14ac:dyDescent="0.25">
      <c r="A11" s="60"/>
      <c r="B11" s="60"/>
      <c r="C11" s="60"/>
      <c r="D11" s="60"/>
      <c r="E11" s="60"/>
      <c r="F11" s="60"/>
      <c r="G11" s="62"/>
      <c r="H11" s="62"/>
      <c r="I11" s="62"/>
      <c r="J11" s="62"/>
      <c r="K11" s="62"/>
      <c r="L11" s="62"/>
      <c r="M11" s="62"/>
      <c r="N11" s="62"/>
      <c r="O11" s="60"/>
      <c r="P11" s="60"/>
      <c r="Q11" s="60"/>
      <c r="R11" s="60"/>
      <c r="S11" s="60"/>
      <c r="T11" s="60"/>
      <c r="U11" s="222"/>
      <c r="V11" s="222"/>
      <c r="W11" s="222"/>
      <c r="X11" s="222"/>
      <c r="Y11" s="222"/>
    </row>
    <row r="12" spans="1:25" x14ac:dyDescent="0.25">
      <c r="A12" s="60"/>
      <c r="B12" s="60"/>
      <c r="C12" s="60"/>
      <c r="D12" s="60"/>
      <c r="E12" s="60"/>
      <c r="F12" s="60"/>
      <c r="G12" s="62"/>
      <c r="H12" s="62"/>
      <c r="I12" s="62"/>
      <c r="J12" s="62"/>
      <c r="K12" s="62"/>
      <c r="L12" s="62"/>
      <c r="M12" s="62"/>
      <c r="N12" s="62"/>
      <c r="O12" s="60"/>
      <c r="P12" s="60"/>
      <c r="Q12" s="60"/>
      <c r="R12" s="60"/>
      <c r="S12" s="60"/>
      <c r="T12" s="60"/>
      <c r="U12" s="222"/>
      <c r="V12" s="222"/>
      <c r="W12" s="222"/>
      <c r="X12" s="222"/>
      <c r="Y12" s="222"/>
    </row>
    <row r="13" spans="1:25" x14ac:dyDescent="0.25">
      <c r="A13" s="60"/>
      <c r="B13" s="60"/>
      <c r="C13" s="60"/>
      <c r="D13" s="60"/>
      <c r="E13" s="60"/>
      <c r="F13" s="60"/>
      <c r="G13" s="62"/>
      <c r="H13" s="62"/>
      <c r="I13" s="62"/>
      <c r="J13" s="62"/>
      <c r="K13" s="62"/>
      <c r="L13" s="62"/>
      <c r="M13" s="62"/>
      <c r="N13" s="62"/>
      <c r="O13" s="60"/>
      <c r="P13" s="60"/>
      <c r="Q13" s="60"/>
      <c r="R13" s="60"/>
      <c r="S13" s="60"/>
      <c r="T13" s="60"/>
      <c r="U13" s="222"/>
      <c r="V13" s="222"/>
      <c r="W13" s="222"/>
      <c r="X13" s="222"/>
      <c r="Y13" s="222"/>
    </row>
    <row r="14" spans="1:25" x14ac:dyDescent="0.25">
      <c r="A14" s="60"/>
      <c r="B14" s="60"/>
      <c r="C14" s="60"/>
      <c r="D14" s="60"/>
      <c r="E14" s="60"/>
      <c r="F14" s="60"/>
      <c r="G14" s="62"/>
      <c r="H14" s="62"/>
      <c r="I14" s="62"/>
      <c r="J14" s="62"/>
      <c r="K14" s="62"/>
      <c r="L14" s="62"/>
      <c r="M14" s="62"/>
      <c r="N14" s="62"/>
      <c r="O14" s="60"/>
      <c r="P14" s="60"/>
      <c r="Q14" s="60"/>
      <c r="R14" s="60"/>
      <c r="S14" s="60"/>
      <c r="T14" s="60"/>
      <c r="U14" s="222"/>
      <c r="V14" s="222"/>
      <c r="W14" s="222"/>
      <c r="X14" s="222"/>
      <c r="Y14" s="222"/>
    </row>
    <row r="15" spans="1:25" x14ac:dyDescent="0.25">
      <c r="A15" s="60"/>
      <c r="B15" s="60"/>
      <c r="C15" s="60"/>
      <c r="D15" s="60"/>
      <c r="E15" s="60"/>
      <c r="F15" s="60"/>
      <c r="G15" s="62"/>
      <c r="H15" s="62"/>
      <c r="I15" s="62"/>
      <c r="J15" s="62"/>
      <c r="K15" s="62"/>
      <c r="L15" s="62"/>
      <c r="M15" s="62"/>
      <c r="N15" s="62"/>
      <c r="O15" s="60"/>
      <c r="P15" s="60"/>
      <c r="Q15" s="60"/>
      <c r="R15" s="60"/>
      <c r="S15" s="60"/>
      <c r="T15" s="60"/>
      <c r="U15" s="222"/>
      <c r="V15" s="222"/>
      <c r="W15" s="222"/>
      <c r="X15" s="222"/>
      <c r="Y15" s="222"/>
    </row>
    <row r="16" spans="1:25" x14ac:dyDescent="0.25">
      <c r="A16" s="60"/>
      <c r="B16" s="60"/>
      <c r="C16" s="60"/>
      <c r="D16" s="60"/>
      <c r="E16" s="60"/>
      <c r="F16" s="60"/>
      <c r="G16" s="62"/>
      <c r="H16" s="62"/>
      <c r="I16" s="62"/>
      <c r="J16" s="62"/>
      <c r="K16" s="62"/>
      <c r="L16" s="62"/>
      <c r="M16" s="62"/>
      <c r="N16" s="62"/>
      <c r="O16" s="60"/>
      <c r="P16" s="60"/>
      <c r="Q16" s="60"/>
      <c r="R16" s="60"/>
      <c r="S16" s="60"/>
      <c r="T16" s="60"/>
      <c r="U16" s="222"/>
      <c r="V16" s="222"/>
      <c r="W16" s="222"/>
      <c r="X16" s="222"/>
      <c r="Y16" s="222"/>
    </row>
    <row r="17" spans="1:25" x14ac:dyDescent="0.25">
      <c r="A17" s="60"/>
      <c r="B17" s="60"/>
      <c r="C17" s="60"/>
      <c r="D17" s="60"/>
      <c r="E17" s="60"/>
      <c r="F17" s="60"/>
      <c r="G17" s="62"/>
      <c r="H17" s="62"/>
      <c r="I17" s="62"/>
      <c r="J17" s="62"/>
      <c r="K17" s="62"/>
      <c r="L17" s="62"/>
      <c r="M17" s="62"/>
      <c r="N17" s="62"/>
      <c r="O17" s="60"/>
      <c r="P17" s="60"/>
      <c r="Q17" s="60"/>
      <c r="R17" s="60"/>
      <c r="S17" s="60"/>
      <c r="T17" s="60"/>
      <c r="U17" s="222"/>
      <c r="V17" s="222"/>
      <c r="W17" s="222"/>
      <c r="X17" s="222"/>
      <c r="Y17" s="222"/>
    </row>
    <row r="18" spans="1:25" x14ac:dyDescent="0.25">
      <c r="A18" s="60"/>
      <c r="B18" s="60"/>
      <c r="C18" s="60"/>
      <c r="D18" s="60"/>
      <c r="E18" s="60"/>
      <c r="F18" s="60"/>
      <c r="G18" s="62"/>
      <c r="H18" s="62"/>
      <c r="I18" s="62"/>
      <c r="J18" s="62"/>
      <c r="K18" s="62"/>
      <c r="L18" s="62"/>
      <c r="M18" s="62"/>
      <c r="N18" s="62"/>
      <c r="O18" s="60"/>
      <c r="P18" s="60"/>
      <c r="Q18" s="60"/>
      <c r="R18" s="60"/>
      <c r="S18" s="60"/>
      <c r="T18" s="60"/>
      <c r="U18" s="222"/>
      <c r="V18" s="222"/>
      <c r="W18" s="222"/>
      <c r="X18" s="222"/>
      <c r="Y18" s="222"/>
    </row>
    <row r="19" spans="1:25" x14ac:dyDescent="0.25">
      <c r="A19" s="60"/>
      <c r="B19" s="60"/>
      <c r="C19" s="60"/>
      <c r="D19" s="60"/>
      <c r="E19" s="60"/>
      <c r="F19" s="60"/>
      <c r="G19" s="62"/>
      <c r="H19" s="62"/>
      <c r="I19" s="62"/>
      <c r="J19" s="62"/>
      <c r="K19" s="62"/>
      <c r="L19" s="62"/>
      <c r="M19" s="62"/>
      <c r="N19" s="62"/>
      <c r="O19" s="60"/>
      <c r="P19" s="60"/>
      <c r="Q19" s="60"/>
      <c r="R19" s="60"/>
      <c r="S19" s="60"/>
      <c r="T19" s="60"/>
      <c r="U19" s="222"/>
      <c r="V19" s="222"/>
      <c r="W19" s="222"/>
      <c r="X19" s="222"/>
      <c r="Y19" s="222"/>
    </row>
    <row r="20" spans="1:25" x14ac:dyDescent="0.25">
      <c r="A20" s="60"/>
      <c r="B20" s="60"/>
      <c r="C20" s="60"/>
      <c r="D20" s="60"/>
      <c r="E20" s="60"/>
      <c r="F20" s="60"/>
      <c r="G20" s="62"/>
      <c r="H20" s="62"/>
      <c r="I20" s="62"/>
      <c r="J20" s="62"/>
      <c r="K20" s="62"/>
      <c r="L20" s="62"/>
      <c r="M20" s="62"/>
      <c r="N20" s="62"/>
      <c r="O20" s="60"/>
      <c r="P20" s="60"/>
      <c r="Q20" s="60"/>
      <c r="R20" s="60"/>
      <c r="S20" s="60"/>
      <c r="T20" s="60"/>
      <c r="U20" s="222"/>
      <c r="V20" s="222"/>
      <c r="W20" s="222"/>
      <c r="X20" s="222"/>
      <c r="Y20" s="222"/>
    </row>
    <row r="21" spans="1:25" x14ac:dyDescent="0.25">
      <c r="A21" s="60"/>
      <c r="B21" s="60"/>
      <c r="C21" s="60"/>
      <c r="D21" s="60"/>
      <c r="E21" s="60"/>
      <c r="F21" s="60"/>
      <c r="G21" s="62"/>
      <c r="H21" s="62"/>
      <c r="I21" s="62"/>
      <c r="J21" s="62"/>
      <c r="K21" s="62"/>
      <c r="L21" s="62"/>
      <c r="M21" s="62"/>
      <c r="N21" s="62"/>
      <c r="O21" s="60"/>
      <c r="P21" s="60"/>
      <c r="Q21" s="60"/>
      <c r="R21" s="60"/>
      <c r="S21" s="60"/>
      <c r="T21" s="60"/>
      <c r="U21" s="222"/>
      <c r="V21" s="222"/>
      <c r="W21" s="222"/>
      <c r="X21" s="222"/>
      <c r="Y21" s="222"/>
    </row>
    <row r="22" spans="1:25" x14ac:dyDescent="0.25">
      <c r="A22" s="60"/>
      <c r="B22" s="60"/>
      <c r="C22" s="60"/>
      <c r="D22" s="60"/>
      <c r="E22" s="60"/>
      <c r="F22" s="60"/>
      <c r="G22" s="62"/>
      <c r="H22" s="62"/>
      <c r="I22" s="62"/>
      <c r="J22" s="62"/>
      <c r="K22" s="62"/>
      <c r="L22" s="62"/>
      <c r="M22" s="62"/>
      <c r="N22" s="62"/>
      <c r="O22" s="60"/>
      <c r="P22" s="60"/>
      <c r="Q22" s="60"/>
      <c r="R22" s="60"/>
      <c r="S22" s="60"/>
      <c r="T22" s="60"/>
      <c r="U22" s="222"/>
      <c r="V22" s="222"/>
      <c r="W22" s="222"/>
      <c r="X22" s="222"/>
      <c r="Y22" s="222"/>
    </row>
    <row r="23" spans="1:25" x14ac:dyDescent="0.25">
      <c r="A23" s="60"/>
      <c r="B23" s="60"/>
      <c r="C23" s="60"/>
      <c r="D23" s="60"/>
      <c r="E23" s="60"/>
      <c r="F23" s="60"/>
      <c r="G23" s="62"/>
      <c r="H23" s="62"/>
      <c r="I23" s="62"/>
      <c r="J23" s="62"/>
      <c r="K23" s="62"/>
      <c r="L23" s="62"/>
      <c r="M23" s="62"/>
      <c r="N23" s="62"/>
      <c r="O23" s="60"/>
      <c r="P23" s="60"/>
      <c r="Q23" s="60"/>
      <c r="R23" s="60"/>
      <c r="S23" s="60"/>
      <c r="T23" s="60"/>
      <c r="U23" s="222"/>
      <c r="V23" s="222"/>
      <c r="W23" s="222"/>
      <c r="X23" s="222"/>
      <c r="Y23" s="222"/>
    </row>
    <row r="24" spans="1:25" x14ac:dyDescent="0.25">
      <c r="A24" s="60"/>
      <c r="B24" s="60"/>
      <c r="C24" s="60"/>
      <c r="D24" s="60"/>
      <c r="E24" s="60"/>
      <c r="F24" s="60"/>
      <c r="G24" s="62"/>
      <c r="H24" s="62"/>
      <c r="I24" s="62"/>
      <c r="J24" s="62"/>
      <c r="K24" s="62"/>
      <c r="L24" s="62"/>
      <c r="M24" s="62"/>
      <c r="N24" s="62"/>
      <c r="O24" s="60"/>
      <c r="P24" s="60"/>
      <c r="Q24" s="60"/>
      <c r="R24" s="60"/>
      <c r="S24" s="60"/>
      <c r="T24" s="60"/>
      <c r="U24" s="222"/>
      <c r="V24" s="222"/>
      <c r="W24" s="222"/>
      <c r="X24" s="222"/>
      <c r="Y24" s="222"/>
    </row>
    <row r="25" spans="1:25" x14ac:dyDescent="0.25">
      <c r="A25" s="60"/>
      <c r="B25" s="60"/>
      <c r="C25" s="60"/>
      <c r="D25" s="60"/>
      <c r="E25" s="60"/>
      <c r="F25" s="60"/>
      <c r="G25" s="60"/>
      <c r="H25" s="60"/>
      <c r="I25" s="60"/>
      <c r="J25" s="60"/>
      <c r="K25" s="60"/>
      <c r="L25" s="60"/>
      <c r="M25" s="60"/>
      <c r="N25" s="60"/>
      <c r="O25" s="60"/>
      <c r="P25" s="60"/>
      <c r="Q25" s="60"/>
      <c r="R25" s="60"/>
      <c r="S25" s="60"/>
      <c r="T25" s="60"/>
      <c r="U25" s="222"/>
      <c r="V25" s="222"/>
      <c r="W25" s="222"/>
      <c r="X25" s="222"/>
      <c r="Y25" s="222"/>
    </row>
    <row r="26" spans="1:25" x14ac:dyDescent="0.25">
      <c r="A26" s="61"/>
      <c r="B26" s="61"/>
      <c r="C26" s="61"/>
      <c r="D26" s="61"/>
      <c r="E26" s="61"/>
      <c r="F26" s="61"/>
      <c r="G26" s="61"/>
      <c r="H26" s="61"/>
      <c r="I26" s="61"/>
      <c r="J26" s="61"/>
      <c r="K26" s="61"/>
      <c r="L26" s="61"/>
      <c r="M26" s="61"/>
      <c r="N26" s="61"/>
      <c r="O26" s="61"/>
      <c r="P26" s="61"/>
      <c r="Q26" s="61"/>
      <c r="R26" s="61"/>
      <c r="S26" s="61"/>
      <c r="T26" s="61"/>
      <c r="U26" s="222"/>
      <c r="V26" s="222"/>
      <c r="W26" s="222"/>
      <c r="X26" s="222"/>
      <c r="Y26" s="222"/>
    </row>
    <row r="27" spans="1:25" x14ac:dyDescent="0.25">
      <c r="A27" s="61"/>
      <c r="B27" s="61"/>
      <c r="C27" s="61"/>
      <c r="D27" s="61"/>
      <c r="E27" s="61"/>
      <c r="F27" s="61"/>
      <c r="G27" s="61"/>
      <c r="H27" s="61"/>
      <c r="I27" s="61"/>
      <c r="J27" s="61"/>
      <c r="K27" s="61"/>
      <c r="L27" s="61"/>
      <c r="M27" s="61"/>
      <c r="N27" s="61"/>
      <c r="O27" s="61"/>
      <c r="P27" s="61"/>
      <c r="Q27" s="61"/>
      <c r="R27" s="61"/>
      <c r="S27" s="61"/>
      <c r="T27" s="61"/>
      <c r="U27" s="222"/>
      <c r="V27" s="222"/>
      <c r="W27" s="222"/>
      <c r="X27" s="222"/>
      <c r="Y27" s="222"/>
    </row>
    <row r="28" spans="1:25" x14ac:dyDescent="0.25">
      <c r="A28" s="61"/>
      <c r="B28" s="61"/>
      <c r="C28" s="61"/>
      <c r="D28" s="61"/>
      <c r="E28" s="61"/>
      <c r="F28" s="61"/>
      <c r="G28" s="61"/>
      <c r="H28" s="61"/>
      <c r="I28" s="61"/>
      <c r="J28" s="61"/>
      <c r="K28" s="61"/>
      <c r="L28" s="61"/>
      <c r="M28" s="61"/>
      <c r="N28" s="61"/>
      <c r="O28" s="61"/>
      <c r="P28" s="61"/>
      <c r="Q28" s="61"/>
      <c r="R28" s="61"/>
      <c r="S28" s="61"/>
      <c r="T28" s="61"/>
      <c r="U28" s="222"/>
      <c r="V28" s="222"/>
      <c r="W28" s="222"/>
      <c r="X28" s="222"/>
      <c r="Y28" s="222"/>
    </row>
    <row r="29" spans="1:25" x14ac:dyDescent="0.25">
      <c r="A29" s="61"/>
      <c r="B29" s="61"/>
      <c r="C29" s="61"/>
      <c r="D29" s="61"/>
      <c r="E29" s="61"/>
      <c r="F29" s="61"/>
      <c r="G29" s="61"/>
      <c r="H29" s="61"/>
      <c r="I29" s="61"/>
      <c r="J29" s="61"/>
      <c r="K29" s="61"/>
      <c r="L29" s="61"/>
      <c r="M29" s="61"/>
      <c r="N29" s="61"/>
      <c r="O29" s="61"/>
      <c r="P29" s="61"/>
      <c r="Q29" s="61"/>
      <c r="R29" s="61"/>
      <c r="S29" s="61"/>
      <c r="T29" s="61"/>
      <c r="U29" s="222"/>
      <c r="V29" s="222"/>
      <c r="W29" s="222"/>
      <c r="X29" s="222"/>
      <c r="Y29" s="222"/>
    </row>
    <row r="30" spans="1:25" x14ac:dyDescent="0.25">
      <c r="A30" s="61"/>
      <c r="B30" s="61"/>
      <c r="C30" s="61"/>
      <c r="D30" s="61"/>
      <c r="E30" s="61"/>
      <c r="F30" s="61"/>
      <c r="G30" s="61"/>
      <c r="H30" s="61"/>
      <c r="I30" s="61"/>
      <c r="J30" s="61"/>
      <c r="K30" s="61"/>
      <c r="L30" s="61"/>
      <c r="M30" s="61"/>
      <c r="N30" s="61"/>
      <c r="O30" s="61"/>
      <c r="P30" s="61"/>
      <c r="Q30" s="61"/>
      <c r="R30" s="61"/>
      <c r="S30" s="61"/>
      <c r="T30" s="61"/>
      <c r="U30" s="222"/>
      <c r="V30" s="222"/>
      <c r="W30" s="222"/>
      <c r="X30" s="222"/>
      <c r="Y30" s="222"/>
    </row>
    <row r="31" spans="1:25" x14ac:dyDescent="0.25">
      <c r="A31" s="61"/>
      <c r="B31" s="61"/>
      <c r="C31" s="61"/>
      <c r="D31" s="61"/>
      <c r="E31" s="61"/>
      <c r="F31" s="61"/>
      <c r="G31" s="61"/>
      <c r="H31" s="61"/>
      <c r="I31" s="61"/>
      <c r="J31" s="61"/>
      <c r="K31" s="61"/>
      <c r="L31" s="61"/>
      <c r="M31" s="61"/>
      <c r="N31" s="61"/>
      <c r="O31" s="61"/>
      <c r="P31" s="61"/>
      <c r="Q31" s="61"/>
      <c r="R31" s="61"/>
      <c r="S31" s="61"/>
      <c r="T31" s="61"/>
      <c r="U31" s="222"/>
      <c r="V31" s="222"/>
      <c r="W31" s="222"/>
      <c r="X31" s="222"/>
      <c r="Y31" s="222"/>
    </row>
    <row r="32" spans="1:25" x14ac:dyDescent="0.25">
      <c r="A32" s="61"/>
      <c r="B32" s="61"/>
      <c r="C32" s="61"/>
      <c r="D32" s="61"/>
      <c r="E32" s="61"/>
      <c r="F32" s="61"/>
      <c r="G32" s="61"/>
      <c r="H32" s="61"/>
      <c r="I32" s="61"/>
      <c r="J32" s="61"/>
      <c r="K32" s="61"/>
      <c r="L32" s="61"/>
      <c r="M32" s="61"/>
      <c r="N32" s="61"/>
      <c r="O32" s="61"/>
      <c r="P32" s="61"/>
      <c r="Q32" s="61"/>
      <c r="R32" s="61"/>
      <c r="S32" s="61"/>
      <c r="T32" s="61"/>
      <c r="U32" s="222"/>
      <c r="V32" s="222"/>
      <c r="W32" s="222"/>
      <c r="X32" s="222"/>
      <c r="Y32" s="222"/>
    </row>
    <row r="33" spans="1:25" x14ac:dyDescent="0.25">
      <c r="A33" s="61"/>
      <c r="B33" s="61"/>
      <c r="C33" s="61"/>
      <c r="D33" s="61"/>
      <c r="E33" s="61"/>
      <c r="F33" s="61"/>
      <c r="G33" s="61"/>
      <c r="H33" s="61"/>
      <c r="I33" s="61"/>
      <c r="J33" s="61"/>
      <c r="K33" s="61"/>
      <c r="L33" s="61"/>
      <c r="M33" s="61"/>
      <c r="N33" s="61"/>
      <c r="O33" s="61"/>
      <c r="P33" s="61"/>
      <c r="Q33" s="61"/>
      <c r="R33" s="61"/>
      <c r="S33" s="152" t="s">
        <v>645</v>
      </c>
      <c r="T33" s="61"/>
      <c r="U33" s="222"/>
      <c r="V33" s="222"/>
      <c r="W33" s="222"/>
      <c r="X33" s="222"/>
      <c r="Y33" s="222"/>
    </row>
    <row r="34" spans="1:25" x14ac:dyDescent="0.25">
      <c r="A34" s="61"/>
      <c r="B34" s="61"/>
      <c r="C34" s="61"/>
      <c r="D34" s="61"/>
      <c r="E34" s="61"/>
      <c r="F34" s="61"/>
      <c r="G34" s="61"/>
      <c r="H34" s="61"/>
      <c r="I34" s="61"/>
      <c r="J34" s="61"/>
      <c r="K34" s="61"/>
      <c r="L34" s="61"/>
      <c r="M34" s="61"/>
      <c r="N34" s="61"/>
      <c r="O34" s="61"/>
      <c r="P34" s="61"/>
      <c r="Q34" s="61"/>
      <c r="R34" s="61"/>
      <c r="S34" s="61"/>
      <c r="T34" s="61"/>
      <c r="U34" s="222"/>
      <c r="V34" s="222"/>
      <c r="W34" s="222"/>
      <c r="X34" s="222"/>
      <c r="Y34" s="222"/>
    </row>
    <row r="35" spans="1:25" x14ac:dyDescent="0.25">
      <c r="A35" s="61"/>
      <c r="B35" s="61"/>
      <c r="C35" s="61"/>
      <c r="D35" s="61"/>
      <c r="E35" s="61"/>
      <c r="F35" s="61"/>
      <c r="G35" s="61"/>
      <c r="H35" s="61"/>
      <c r="I35" s="61"/>
      <c r="J35" s="61"/>
      <c r="K35" s="61"/>
      <c r="L35" s="61"/>
      <c r="M35" s="61"/>
      <c r="N35" s="61"/>
      <c r="O35" s="61"/>
      <c r="P35" s="61"/>
      <c r="Q35" s="61"/>
      <c r="R35" s="61"/>
      <c r="S35" s="61"/>
      <c r="T35" s="61"/>
      <c r="U35" s="222"/>
      <c r="V35" s="222"/>
      <c r="W35" s="222"/>
      <c r="X35" s="222"/>
      <c r="Y35" s="222"/>
    </row>
    <row r="36" spans="1:25" x14ac:dyDescent="0.25">
      <c r="A36" s="61"/>
      <c r="B36" s="61"/>
      <c r="C36" s="61"/>
      <c r="D36" s="61"/>
      <c r="E36" s="61"/>
      <c r="F36" s="61"/>
      <c r="G36" s="61"/>
      <c r="H36" s="61"/>
      <c r="I36" s="61"/>
      <c r="J36" s="61"/>
      <c r="K36" s="61"/>
      <c r="L36" s="61"/>
      <c r="M36" s="61"/>
      <c r="N36" s="61"/>
      <c r="O36" s="61"/>
      <c r="P36" s="61"/>
      <c r="Q36" s="61"/>
      <c r="R36" s="61"/>
      <c r="S36" s="61"/>
      <c r="T36" s="61"/>
      <c r="U36" s="222"/>
      <c r="V36" s="222"/>
      <c r="W36" s="222"/>
      <c r="X36" s="222"/>
      <c r="Y36" s="222"/>
    </row>
    <row r="37" spans="1:25" x14ac:dyDescent="0.25">
      <c r="A37" s="153"/>
      <c r="B37" s="153"/>
      <c r="C37" s="153"/>
      <c r="D37" s="153"/>
      <c r="E37" s="153"/>
      <c r="F37" s="153"/>
      <c r="G37" s="153"/>
      <c r="H37" s="153"/>
      <c r="I37" s="153"/>
      <c r="J37" s="153"/>
      <c r="K37" s="153"/>
      <c r="L37" s="153"/>
      <c r="M37" s="153"/>
      <c r="N37" s="153"/>
      <c r="O37" s="153"/>
      <c r="P37" s="153"/>
      <c r="Q37" s="153"/>
      <c r="R37" s="153"/>
      <c r="S37" s="153"/>
      <c r="T37" s="153"/>
      <c r="U37" s="222"/>
      <c r="V37" s="222"/>
      <c r="W37" s="222"/>
      <c r="X37" s="222"/>
      <c r="Y37" s="222"/>
    </row>
    <row r="38" spans="1:25" x14ac:dyDescent="0.25">
      <c r="A38" s="153"/>
      <c r="B38" s="153"/>
      <c r="C38" s="153"/>
      <c r="D38" s="153"/>
      <c r="E38" s="153"/>
      <c r="F38" s="153"/>
      <c r="G38" s="153"/>
      <c r="H38" s="153"/>
      <c r="I38" s="153"/>
      <c r="J38" s="153"/>
      <c r="K38" s="153"/>
      <c r="L38" s="153"/>
      <c r="M38" s="153"/>
      <c r="N38" s="153"/>
      <c r="O38" s="153"/>
      <c r="P38" s="153"/>
      <c r="Q38" s="153"/>
      <c r="R38" s="153"/>
      <c r="S38" s="153"/>
      <c r="T38" s="153"/>
      <c r="U38" s="222"/>
      <c r="V38" s="222"/>
      <c r="W38" s="222"/>
      <c r="X38" s="222"/>
      <c r="Y38" s="222"/>
    </row>
    <row r="39" spans="1:25" x14ac:dyDescent="0.25">
      <c r="A39" s="153"/>
      <c r="B39" s="153"/>
      <c r="C39" s="153"/>
      <c r="D39" s="153"/>
      <c r="E39" s="153"/>
      <c r="F39" s="153"/>
      <c r="G39" s="153"/>
      <c r="H39" s="153"/>
      <c r="I39" s="153"/>
      <c r="J39" s="153"/>
      <c r="K39" s="153"/>
      <c r="L39" s="153"/>
      <c r="M39" s="153"/>
      <c r="N39" s="153"/>
      <c r="O39" s="153"/>
      <c r="P39" s="153"/>
      <c r="Q39" s="153"/>
      <c r="R39" s="153"/>
      <c r="S39" s="153"/>
      <c r="T39" s="153"/>
      <c r="U39" s="222"/>
      <c r="V39" s="222"/>
      <c r="W39" s="222"/>
      <c r="X39" s="222"/>
      <c r="Y39" s="222"/>
    </row>
    <row r="40" spans="1:25" x14ac:dyDescent="0.25">
      <c r="A40" s="153"/>
      <c r="B40" s="153"/>
      <c r="C40" s="153"/>
      <c r="D40" s="153"/>
      <c r="E40" s="153"/>
      <c r="F40" s="153"/>
      <c r="G40" s="153"/>
      <c r="H40" s="153"/>
      <c r="I40" s="153"/>
      <c r="J40" s="153"/>
      <c r="K40" s="153"/>
      <c r="L40" s="153"/>
      <c r="M40" s="153"/>
      <c r="N40" s="153"/>
      <c r="O40" s="153"/>
      <c r="P40" s="153"/>
      <c r="Q40" s="153"/>
      <c r="R40" s="153"/>
      <c r="S40" s="153"/>
      <c r="T40" s="153"/>
      <c r="U40" s="222"/>
      <c r="V40" s="222"/>
      <c r="W40" s="222"/>
      <c r="X40" s="222"/>
      <c r="Y40" s="222"/>
    </row>
    <row r="41" spans="1:25" x14ac:dyDescent="0.25">
      <c r="A41" s="153"/>
      <c r="B41" s="153"/>
      <c r="C41" s="153"/>
      <c r="D41" s="153"/>
      <c r="E41" s="153"/>
      <c r="F41" s="153"/>
      <c r="G41" s="153"/>
      <c r="H41" s="153"/>
      <c r="I41" s="153"/>
      <c r="J41" s="153"/>
      <c r="K41" s="153"/>
      <c r="L41" s="153"/>
      <c r="M41" s="153"/>
      <c r="N41" s="153"/>
      <c r="O41" s="153"/>
      <c r="P41" s="153"/>
      <c r="Q41" s="153"/>
      <c r="R41" s="153"/>
      <c r="S41" s="153"/>
      <c r="T41" s="153"/>
      <c r="U41" s="222"/>
      <c r="V41" s="222"/>
      <c r="W41" s="222"/>
      <c r="X41" s="222"/>
      <c r="Y41" s="222"/>
    </row>
    <row r="42" spans="1:25" x14ac:dyDescent="0.25">
      <c r="A42" s="153"/>
      <c r="B42" s="153"/>
      <c r="C42" s="153"/>
      <c r="D42" s="153"/>
      <c r="E42" s="153"/>
      <c r="F42" s="153"/>
      <c r="G42" s="153"/>
      <c r="H42" s="153"/>
      <c r="I42" s="153"/>
      <c r="J42" s="153"/>
      <c r="K42" s="153"/>
      <c r="L42" s="153"/>
      <c r="M42" s="153"/>
      <c r="N42" s="153"/>
      <c r="O42" s="153"/>
      <c r="P42" s="153"/>
      <c r="Q42" s="153"/>
      <c r="R42" s="153"/>
      <c r="S42" s="153"/>
      <c r="T42" s="153"/>
      <c r="U42" s="222"/>
      <c r="V42" s="222"/>
      <c r="W42" s="222"/>
      <c r="X42" s="222"/>
      <c r="Y42" s="222"/>
    </row>
    <row r="43" spans="1:25" x14ac:dyDescent="0.25">
      <c r="A43" s="153"/>
      <c r="B43" s="153"/>
      <c r="C43" s="153"/>
      <c r="D43" s="153"/>
      <c r="E43" s="153"/>
      <c r="F43" s="153"/>
      <c r="G43" s="153"/>
      <c r="H43" s="153"/>
      <c r="I43" s="153"/>
      <c r="J43" s="153"/>
      <c r="K43" s="153"/>
      <c r="L43" s="153"/>
      <c r="M43" s="153"/>
      <c r="N43" s="153"/>
      <c r="O43" s="153"/>
      <c r="P43" s="153"/>
      <c r="Q43" s="153"/>
      <c r="R43" s="153"/>
      <c r="S43" s="153"/>
      <c r="T43" s="153"/>
      <c r="U43" s="222"/>
      <c r="V43" s="222"/>
      <c r="W43" s="222"/>
      <c r="X43" s="222"/>
      <c r="Y43" s="222"/>
    </row>
    <row r="44" spans="1:25" x14ac:dyDescent="0.25">
      <c r="A44" s="153"/>
      <c r="B44" s="153"/>
      <c r="C44" s="153"/>
      <c r="D44" s="153"/>
      <c r="E44" s="153"/>
      <c r="F44" s="153"/>
      <c r="G44" s="153"/>
      <c r="H44" s="153"/>
      <c r="I44" s="153"/>
      <c r="J44" s="153"/>
      <c r="K44" s="153"/>
      <c r="L44" s="153"/>
      <c r="M44" s="153"/>
      <c r="N44" s="153"/>
      <c r="O44" s="153"/>
      <c r="P44" s="153"/>
      <c r="Q44" s="153"/>
      <c r="R44" s="153"/>
      <c r="S44" s="153"/>
      <c r="T44" s="153"/>
      <c r="U44" s="222"/>
      <c r="V44" s="222"/>
      <c r="W44" s="222"/>
      <c r="X44" s="222"/>
      <c r="Y44" s="222"/>
    </row>
    <row r="45" spans="1:25" x14ac:dyDescent="0.25">
      <c r="A45" s="153"/>
      <c r="B45" s="153"/>
      <c r="C45" s="153"/>
      <c r="D45" s="153"/>
      <c r="E45" s="153"/>
      <c r="F45" s="153"/>
      <c r="G45" s="153"/>
      <c r="H45" s="153"/>
      <c r="I45" s="153"/>
      <c r="J45" s="153"/>
      <c r="K45" s="153"/>
      <c r="L45" s="153"/>
      <c r="M45" s="153"/>
      <c r="N45" s="153"/>
      <c r="O45" s="153"/>
      <c r="P45" s="153"/>
      <c r="Q45" s="153"/>
      <c r="R45" s="153"/>
      <c r="S45" s="153"/>
      <c r="T45" s="153"/>
      <c r="U45" s="222"/>
      <c r="V45" s="222"/>
      <c r="W45" s="222"/>
      <c r="X45" s="222"/>
      <c r="Y45" s="222"/>
    </row>
    <row r="46" spans="1:25" x14ac:dyDescent="0.25">
      <c r="A46" s="153"/>
      <c r="B46" s="153"/>
      <c r="C46" s="153"/>
      <c r="D46" s="153"/>
      <c r="E46" s="153"/>
      <c r="F46" s="153"/>
      <c r="G46" s="153"/>
      <c r="H46" s="153"/>
      <c r="I46" s="153"/>
      <c r="J46" s="153"/>
      <c r="K46" s="153"/>
      <c r="L46" s="153"/>
      <c r="M46" s="153"/>
      <c r="N46" s="153"/>
      <c r="O46" s="153"/>
      <c r="P46" s="153"/>
      <c r="Q46" s="153"/>
      <c r="R46" s="153"/>
      <c r="S46" s="153"/>
      <c r="T46" s="153"/>
      <c r="U46" s="222"/>
      <c r="V46" s="222"/>
      <c r="W46" s="222"/>
      <c r="X46" s="222"/>
      <c r="Y46" s="222"/>
    </row>
    <row r="47" spans="1:25" x14ac:dyDescent="0.25">
      <c r="A47" s="153"/>
      <c r="B47" s="153"/>
      <c r="C47" s="153"/>
      <c r="D47" s="153"/>
      <c r="E47" s="153"/>
      <c r="F47" s="153"/>
      <c r="G47" s="153"/>
      <c r="H47" s="153"/>
      <c r="I47" s="153"/>
      <c r="J47" s="153"/>
      <c r="K47" s="153"/>
      <c r="L47" s="153"/>
      <c r="M47" s="153"/>
      <c r="N47" s="153"/>
      <c r="O47" s="153"/>
      <c r="P47" s="153"/>
      <c r="Q47" s="153"/>
      <c r="R47" s="153"/>
      <c r="S47" s="153"/>
      <c r="T47" s="153"/>
      <c r="U47" s="222"/>
      <c r="V47" s="222"/>
      <c r="W47" s="222"/>
      <c r="X47" s="222"/>
      <c r="Y47" s="222"/>
    </row>
    <row r="48" spans="1:25" x14ac:dyDescent="0.25">
      <c r="A48" s="153"/>
      <c r="B48" s="153"/>
      <c r="C48" s="153"/>
      <c r="D48" s="153"/>
      <c r="E48" s="153"/>
      <c r="F48" s="153"/>
      <c r="G48" s="153"/>
      <c r="H48" s="153"/>
      <c r="I48" s="153"/>
      <c r="J48" s="153"/>
      <c r="K48" s="153"/>
      <c r="L48" s="153"/>
      <c r="M48" s="153"/>
      <c r="N48" s="153"/>
      <c r="O48" s="153"/>
      <c r="P48" s="153"/>
      <c r="Q48" s="153"/>
      <c r="R48" s="153"/>
      <c r="S48" s="153"/>
      <c r="T48" s="153"/>
      <c r="U48" s="222"/>
      <c r="V48" s="222"/>
      <c r="W48" s="222"/>
      <c r="X48" s="222"/>
      <c r="Y48" s="222"/>
    </row>
    <row r="49" spans="1:25" x14ac:dyDescent="0.25">
      <c r="A49" s="222"/>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row>
    <row r="50" spans="1:25" x14ac:dyDescent="0.25">
      <c r="A50" s="222"/>
      <c r="B50" s="222"/>
      <c r="C50" s="222"/>
      <c r="D50" s="222"/>
      <c r="E50" s="222"/>
      <c r="F50" s="222"/>
      <c r="G50" s="222"/>
      <c r="H50" s="222"/>
      <c r="I50" s="222"/>
      <c r="J50" s="222"/>
      <c r="K50" s="222"/>
      <c r="L50" s="222"/>
      <c r="M50" s="222"/>
      <c r="N50" s="222"/>
      <c r="O50" s="222"/>
      <c r="P50" s="222"/>
      <c r="Q50" s="222"/>
      <c r="R50" s="222"/>
      <c r="S50" s="222"/>
      <c r="T50" s="222"/>
      <c r="U50" s="222"/>
      <c r="V50" s="222"/>
      <c r="W50" s="222"/>
      <c r="X50" s="222"/>
      <c r="Y50" s="222"/>
    </row>
    <row r="51" spans="1:25" x14ac:dyDescent="0.25">
      <c r="A51" s="222"/>
      <c r="B51" s="222"/>
      <c r="C51" s="222"/>
      <c r="D51" s="222"/>
      <c r="E51" s="222"/>
      <c r="F51" s="222"/>
      <c r="G51" s="222"/>
      <c r="H51" s="222"/>
      <c r="I51" s="222"/>
      <c r="J51" s="222"/>
      <c r="K51" s="222"/>
      <c r="L51" s="222"/>
      <c r="M51" s="222"/>
      <c r="N51" s="222"/>
      <c r="O51" s="222"/>
      <c r="P51" s="222"/>
      <c r="Q51" s="222"/>
      <c r="R51" s="222"/>
      <c r="S51" s="222"/>
      <c r="T51" s="222"/>
      <c r="U51" s="222"/>
      <c r="V51" s="222"/>
      <c r="W51" s="222"/>
      <c r="X51" s="222"/>
      <c r="Y51" s="222"/>
    </row>
    <row r="52" spans="1:25" x14ac:dyDescent="0.25">
      <c r="A52" s="222"/>
      <c r="B52" s="222"/>
      <c r="C52" s="222"/>
      <c r="D52" s="222"/>
      <c r="E52" s="222"/>
      <c r="F52" s="222"/>
      <c r="G52" s="222"/>
      <c r="H52" s="222"/>
      <c r="I52" s="222"/>
      <c r="J52" s="222"/>
      <c r="K52" s="222"/>
      <c r="L52" s="222"/>
      <c r="M52" s="222"/>
      <c r="N52" s="222"/>
      <c r="O52" s="222"/>
      <c r="P52" s="222"/>
      <c r="Q52" s="222"/>
      <c r="R52" s="222"/>
      <c r="S52" s="222"/>
      <c r="T52" s="222"/>
      <c r="U52" s="222"/>
      <c r="V52" s="222"/>
      <c r="W52" s="222"/>
      <c r="X52" s="222"/>
      <c r="Y52" s="222"/>
    </row>
  </sheetData>
  <customSheetViews>
    <customSheetView guid="{1160E4AC-8571-486A-A17E-602326FDD676}">
      <pageMargins left="0.70000000000000007" right="0.70000000000000007" top="0.75" bottom="0.75" header="0.30000000000000004" footer="0.30000000000000004"/>
      <pageSetup paperSize="9" fitToWidth="0" fitToHeight="0" orientation="portrait" r:id="rId1"/>
    </customSheetView>
    <customSheetView guid="{145BDBF5-1F15-4A28-870E-0A9DFCC9AE60}" scale="90" topLeftCell="A7">
      <pageMargins left="0.70000000000000007" right="0.70000000000000007" top="0.75" bottom="0.75" header="0.30000000000000004" footer="0.30000000000000004"/>
      <pageSetup paperSize="9" fitToWidth="0" fitToHeight="0" orientation="portrait" r:id="rId2"/>
    </customSheetView>
  </customSheetViews>
  <mergeCells count="4">
    <mergeCell ref="F2:O2"/>
    <mergeCell ref="G5:N5"/>
    <mergeCell ref="G7:N7"/>
    <mergeCell ref="G8:N8"/>
  </mergeCells>
  <hyperlinks>
    <hyperlink ref="G8" location="Basic!A1" display="Basic Functions"/>
  </hyperlinks>
  <pageMargins left="0.70000000000000007" right="0.70000000000000007" top="0.75" bottom="0.75" header="0.30000000000000004" footer="0.30000000000000004"/>
  <pageSetup paperSize="9" fitToWidth="0" fitToHeight="0"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10</vt:i4>
      </vt:variant>
    </vt:vector>
  </HeadingPairs>
  <TitlesOfParts>
    <vt:vector size="70" baseType="lpstr">
      <vt:lpstr>Unique</vt:lpstr>
      <vt:lpstr>SUBTOTAL</vt:lpstr>
      <vt:lpstr>VLookup (2)</vt:lpstr>
      <vt:lpstr>HLookup (2)</vt:lpstr>
      <vt:lpstr>REPLACE</vt:lpstr>
      <vt:lpstr>Trim</vt:lpstr>
      <vt:lpstr>CompoundIF</vt:lpstr>
      <vt:lpstr>Stacked Bar Chart</vt:lpstr>
      <vt:lpstr>Main_Page</vt:lpstr>
      <vt:lpstr>Basic</vt:lpstr>
      <vt:lpstr>AND,NOT</vt:lpstr>
      <vt:lpstr>Nested_IF</vt:lpstr>
      <vt:lpstr>IF</vt:lpstr>
      <vt:lpstr>Countif</vt:lpstr>
      <vt:lpstr>Sheet15</vt:lpstr>
      <vt:lpstr>Custom Number Format</vt:lpstr>
      <vt:lpstr>PROPER</vt:lpstr>
      <vt:lpstr>convert</vt:lpstr>
      <vt:lpstr>Group &amp; UnGroup Sheets</vt:lpstr>
      <vt:lpstr>Area3</vt:lpstr>
      <vt:lpstr>Area2</vt:lpstr>
      <vt:lpstr>Area1</vt:lpstr>
      <vt:lpstr>Consolidate</vt:lpstr>
      <vt:lpstr>Concatenation</vt:lpstr>
      <vt:lpstr>Sheet2</vt:lpstr>
      <vt:lpstr>Sheet3</vt:lpstr>
      <vt:lpstr>Relative_and_Absolute_Reference</vt:lpstr>
      <vt:lpstr>SUMIF</vt:lpstr>
      <vt:lpstr>RANK</vt:lpstr>
      <vt:lpstr>Conditional Formating</vt:lpstr>
      <vt:lpstr>Precedents and Dependents</vt:lpstr>
      <vt:lpstr>Sheet1</vt:lpstr>
      <vt:lpstr>Nested_Functions</vt:lpstr>
      <vt:lpstr>Time Sheet</vt:lpstr>
      <vt:lpstr>Using the entire row</vt:lpstr>
      <vt:lpstr>DATE</vt:lpstr>
      <vt:lpstr>Annual Sales</vt:lpstr>
      <vt:lpstr>Bonuses</vt:lpstr>
      <vt:lpstr>Projected</vt:lpstr>
      <vt:lpstr>Pivottable</vt:lpstr>
      <vt:lpstr>COUNTA</vt:lpstr>
      <vt:lpstr>COUNTBLANK</vt:lpstr>
      <vt:lpstr>COUNTIF Wildcard</vt:lpstr>
      <vt:lpstr>COUNTIF Range</vt:lpstr>
      <vt:lpstr>Sub Total</vt:lpstr>
      <vt:lpstr>Sheet5</vt:lpstr>
      <vt:lpstr>SearchandFind</vt:lpstr>
      <vt:lpstr>TEXT FUNCTION</vt:lpstr>
      <vt:lpstr>TIME FUNCTION</vt:lpstr>
      <vt:lpstr>countifs</vt:lpstr>
      <vt:lpstr>DCount</vt:lpstr>
      <vt:lpstr>DAverage</vt:lpstr>
      <vt:lpstr>DMAX</vt:lpstr>
      <vt:lpstr>DSUM</vt:lpstr>
      <vt:lpstr>SumIfs</vt:lpstr>
      <vt:lpstr>Types of Excel Formula Error</vt:lpstr>
      <vt:lpstr>EDATE</vt:lpstr>
      <vt:lpstr>EOMONTH</vt:lpstr>
      <vt:lpstr> WEEKDAY</vt:lpstr>
      <vt:lpstr>WORKDAY            </vt:lpstr>
      <vt:lpstr>East</vt:lpstr>
      <vt:lpstr>'Types of Excel Formula Error'!Excel_Formula_Error.html_NAME_Error_1</vt:lpstr>
      <vt:lpstr>FirstQuarter</vt:lpstr>
      <vt:lpstr>ForthQuarter</vt:lpstr>
      <vt:lpstr>North</vt:lpstr>
      <vt:lpstr>Pivottable!Print_Titles</vt:lpstr>
      <vt:lpstr>SecondQuarter</vt:lpstr>
      <vt:lpstr>South</vt:lpstr>
      <vt:lpstr>ThirdQuarter</vt:lpstr>
      <vt:lpstr>West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Webtronixs</cp:lastModifiedBy>
  <cp:lastPrinted>2014-11-27T16:55:39Z</cp:lastPrinted>
  <dcterms:created xsi:type="dcterms:W3CDTF">2008-01-13T03:22:06Z</dcterms:created>
  <dcterms:modified xsi:type="dcterms:W3CDTF">2015-02-28T07:52:08Z</dcterms:modified>
</cp:coreProperties>
</file>